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inicius-a.vieira\Desktop\TCU\"/>
    </mc:Choice>
  </mc:AlternateContent>
  <xr:revisionPtr revIDLastSave="0" documentId="13_ncr:1_{E3CBC0BD-EB22-4821-9402-A9AB32AB185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6.5 Acomp. do Plan. Anu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e">#REF!</definedName>
    <definedName name="\p">#REF!</definedName>
    <definedName name="_Cat1">#REF!</definedName>
    <definedName name="_Cat2">#REF!</definedName>
    <definedName name="_Cat3">#REF!</definedName>
    <definedName name="_cat4">#REF!</definedName>
    <definedName name="_Cat5">#REF!</definedName>
    <definedName name="_cat6">#REF!</definedName>
    <definedName name="_Cat7">#REF!</definedName>
    <definedName name="_Cat8">#REF!</definedName>
    <definedName name="_Cat9">#REF!</definedName>
    <definedName name="_Cat91">#REF!</definedName>
    <definedName name="_CTD1">#REF!</definedName>
    <definedName name="_Fill" localSheetId="0" hidden="1">#REF!</definedName>
    <definedName name="_Fill" hidden="1">#REF!</definedName>
    <definedName name="_xlnm._FilterDatabase" localSheetId="0" hidden="1">'6.5 Acomp. do Plan. Anual'!$A$7:$AU$7</definedName>
    <definedName name="_MLH1">#REF!</definedName>
    <definedName name="_MLH2">#REF!</definedName>
    <definedName name="_MLH3">#REF!</definedName>
    <definedName name="_Order1" hidden="1">255</definedName>
    <definedName name="_Order2" hidden="1">255</definedName>
    <definedName name="_TIT1">#REF!</definedName>
    <definedName name="_TIT2">#REF!</definedName>
    <definedName name="_TIT3">#REF!</definedName>
    <definedName name="_TIT4">#REF!</definedName>
    <definedName name="_VAX1">#REF!</definedName>
    <definedName name="_VAX2">#REF!</definedName>
    <definedName name="_VRL1">#REF!</definedName>
    <definedName name="_VRL3">#REF!</definedName>
    <definedName name="AL">#REF!</definedName>
    <definedName name="AP">#REF!</definedName>
    <definedName name="AREA">#REF!</definedName>
    <definedName name="_xlnm.Print_Area" localSheetId="0">'6.5 Acomp. do Plan. Anual'!$A$5:$AG$253</definedName>
    <definedName name="BAL">#REF!</definedName>
    <definedName name="balances">#REF!</definedName>
    <definedName name="Balanço">#REF!</definedName>
    <definedName name="BAP">#REF!</definedName>
    <definedName name="BBL">#REF!</definedName>
    <definedName name="BBP">#REF!</definedName>
    <definedName name="BCL">#REF!</definedName>
    <definedName name="BCOS">#REF!</definedName>
    <definedName name="BCP">#REF!</definedName>
    <definedName name="BD01_20">#REF!</definedName>
    <definedName name="BD1_9">#REF!</definedName>
    <definedName name="BD100_900">#REF!</definedName>
    <definedName name="BD20_90">#REF!</definedName>
    <definedName name="BENEF">#REF!</definedName>
    <definedName name="BERCO">#REF!</definedName>
    <definedName name="BL">#REF!</definedName>
    <definedName name="BLOQUEO">[1]validaciones!$B$19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ono">#REF!</definedName>
    <definedName name="BP">#REF!</definedName>
    <definedName name="BT__1">#REF!</definedName>
    <definedName name="BT_AOES">#REF!</definedName>
    <definedName name="BT_BLH">#REF!</definedName>
    <definedName name="BT_CEM">#REF!</definedName>
    <definedName name="BT_CTAVO">#REF!</definedName>
    <definedName name="BT_DE">#REF!</definedName>
    <definedName name="BT_E">#REF!</definedName>
    <definedName name="BT_EVG">#REF!</definedName>
    <definedName name="BT_MDA">#REF!</definedName>
    <definedName name="BT_MIL">#REF!</definedName>
    <definedName name="BT_MLH">#REF!</definedName>
    <definedName name="BT_VG">#REF!</definedName>
    <definedName name="cashf">#REF!</definedName>
    <definedName name="CL">#REF!</definedName>
    <definedName name="COFINS">#REF!</definedName>
    <definedName name="Consulta_itens_financeiros">#REF!</definedName>
    <definedName name="CP">#REF!</definedName>
    <definedName name="CPONT">#REF!</definedName>
    <definedName name="CTD">#REF!</definedName>
    <definedName name="Descrição_Total">#REF!</definedName>
    <definedName name="DOLAR">#REF!</definedName>
    <definedName name="DRE">#REF!</definedName>
    <definedName name="dscr">#REF!</definedName>
    <definedName name="ENC">#REF!</definedName>
    <definedName name="env">#REF!</definedName>
    <definedName name="euro">#REF!</definedName>
    <definedName name="FDO">#REF!</definedName>
    <definedName name="finl">#REF!</definedName>
    <definedName name="fr">#REF!</definedName>
    <definedName name="_xlnm.Recorder">#REF!</definedName>
    <definedName name="GRV">#REF!</definedName>
    <definedName name="igex">[2]sensibilidades!$D$55</definedName>
    <definedName name="igpm">[3]Plan3!$G$71</definedName>
    <definedName name="Impr_Comp">#REF!</definedName>
    <definedName name="Impr_comp_A">#REF!</definedName>
    <definedName name="Impr_Tot">#REF!</definedName>
    <definedName name="Impr_Tot_A">#REF!</definedName>
    <definedName name="IMPRE">#REF!</definedName>
    <definedName name="incomes">#REF!</definedName>
    <definedName name="INSS">#REF!</definedName>
    <definedName name="IPC">#REF!</definedName>
    <definedName name="IR_TJLP">#REF!</definedName>
    <definedName name="ISS">#REF!</definedName>
    <definedName name="itarif">#REF!</definedName>
    <definedName name="JR_TJPL">#REF!</definedName>
    <definedName name="limcount" hidden="1">2</definedName>
    <definedName name="LOTE_01_330">#REF!</definedName>
    <definedName name="LOTE_01_348">#REF!</definedName>
    <definedName name="LOTE_03_323">#REF!</definedName>
    <definedName name="LOTE_05_322">#REF!</definedName>
    <definedName name="LOTE_08_225">#REF!</definedName>
    <definedName name="LOTE_09_0">#REF!</definedName>
    <definedName name="LOTE_09_310">#REF!</definedName>
    <definedName name="LOTE_10_255">#REF!</definedName>
    <definedName name="LOTE_10_318">#REF!</definedName>
    <definedName name="LOTE_10_330">#REF!</definedName>
    <definedName name="LOTE_10_334">#REF!</definedName>
    <definedName name="LOTE_10_345">#REF!</definedName>
    <definedName name="LOTE_11_215">#REF!</definedName>
    <definedName name="LOTE_11_340">#REF!</definedName>
    <definedName name="LOTE_11_342">#REF!</definedName>
    <definedName name="LOTE_11_344">#REF!</definedName>
    <definedName name="LOTE_11_350">#REF!</definedName>
    <definedName name="lote11">#REF!</definedName>
    <definedName name="margen">#REF!</definedName>
    <definedName name="MIBOR">#REF!</definedName>
    <definedName name="MLH0">#REF!</definedName>
    <definedName name="passivo">#REF!</definedName>
    <definedName name="pato">[4]Capa!$A$1:$D$137</definedName>
    <definedName name="PIS">#REF!</definedName>
    <definedName name="PLANA">#REF!</definedName>
    <definedName name="plassarelas">[4]Capa!$A$1:$D$137</definedName>
    <definedName name="positivo">[1]validaciones!$B$27</definedName>
    <definedName name="PRINT">#REF!</definedName>
    <definedName name="print1">#REF!</definedName>
    <definedName name="print2">#REF!</definedName>
    <definedName name="print3">#REF!</definedName>
    <definedName name="Projeções">#REF!</definedName>
    <definedName name="Proposta">#REF!</definedName>
    <definedName name="rev">[5]Datos!#REF!</definedName>
    <definedName name="RTC">#REF!</definedName>
    <definedName name="RTE">#REF!</definedName>
    <definedName name="RTP">#REF!</definedName>
    <definedName name="SDA">#REF!</definedName>
    <definedName name="sencount" hidden="1">3</definedName>
    <definedName name="SRT">#REF!</definedName>
    <definedName name="TIT">#REF!</definedName>
    <definedName name="titles">#REF!</definedName>
    <definedName name="_xlnm.Print_Titles" localSheetId="0">'6.5 Acomp. do Plan. Anual'!$B:$B,'6.5 Acomp. do Plan. Anual'!$1:$7</definedName>
    <definedName name="total01.1">'[6]01'!#REF!</definedName>
    <definedName name="total02.1">'[6]02'!#REF!</definedName>
    <definedName name="total02.2">'[6]02'!#REF!</definedName>
    <definedName name="total04.1">'[6]04'!#REF!</definedName>
    <definedName name="total05.1">'[6]05'!#REF!</definedName>
    <definedName name="total05.2">'[6]05'!#REF!</definedName>
    <definedName name="total05.3">'[6]05'!#REF!</definedName>
    <definedName name="total05.4">'[6]05'!#REF!</definedName>
    <definedName name="total05.5">'[6]05'!#REF!</definedName>
    <definedName name="total06.1">'[7]01'!#REF!</definedName>
    <definedName name="total08.1">'[8]01'!#REF!</definedName>
    <definedName name="total09.1">'[6]06'!#REF!</definedName>
    <definedName name="total09.2">'[6]06'!#REF!</definedName>
    <definedName name="total09.3">'[6]06'!#REF!</definedName>
    <definedName name="total10.1">'[6]07'!#REF!</definedName>
    <definedName name="total11.1">'[6]08'!#REF!</definedName>
    <definedName name="total11.2">'[6]08'!#REF!</definedName>
    <definedName name="total12.1">'[6]09'!#REF!</definedName>
    <definedName name="total12.10">'[6]09'!#REF!</definedName>
    <definedName name="total12.11">'[6]09'!#REF!</definedName>
    <definedName name="total12.12">'[6]09'!#REF!</definedName>
    <definedName name="total12.13">'[6]09'!#REF!</definedName>
    <definedName name="total12.14">'[6]09'!#REF!</definedName>
    <definedName name="total12.2">'[6]09'!#REF!</definedName>
    <definedName name="total12.3">'[6]09'!#REF!</definedName>
    <definedName name="total12.4">'[6]09'!#REF!</definedName>
    <definedName name="total12.5">'[6]09'!#REF!</definedName>
    <definedName name="total12.6">'[6]09'!#REF!</definedName>
    <definedName name="total12.7">'[6]09'!#REF!</definedName>
    <definedName name="total12.8">'[6]09'!#REF!</definedName>
    <definedName name="total12.9">'[6]09'!#REF!</definedName>
    <definedName name="total13.1">'[6]10'!#REF!</definedName>
    <definedName name="total14.1">'[6]11'!#REF!</definedName>
    <definedName name="total14.2">'[6]11'!#REF!</definedName>
    <definedName name="total14.3">'[6]11'!#REF!</definedName>
    <definedName name="total14.4">'[6]11'!#REF!</definedName>
    <definedName name="total14.5">'[6]11'!#REF!</definedName>
    <definedName name="total14.6">'[6]11'!#REF!</definedName>
    <definedName name="total14.7">'[6]11'!#REF!</definedName>
    <definedName name="total14.8">'[6]11'!#REF!</definedName>
    <definedName name="total19.1">'[6]12'!#REF!</definedName>
    <definedName name="total20.1">'[6]13'!#REF!</definedName>
    <definedName name="total20.2">'[6]13'!#REF!</definedName>
    <definedName name="total20.3">'[6]13'!#REF!</definedName>
    <definedName name="total21.1">'[7]03'!#REF!</definedName>
    <definedName name="total21.2">'[7]03'!#REF!</definedName>
    <definedName name="total21.3">'[7]03'!#REF!</definedName>
    <definedName name="total23.1">'[8]02'!#REF!</definedName>
    <definedName name="total23.2">'[8]02'!#REF!</definedName>
    <definedName name="total23.3">'[8]02'!#REF!</definedName>
    <definedName name="total24.1">'[6]14'!#REF!</definedName>
    <definedName name="total24.2">'[6]14'!#REF!</definedName>
    <definedName name="total24.3">'[6]14'!#REF!</definedName>
    <definedName name="total24.4">'[6]14'!#REF!</definedName>
    <definedName name="total24.5">'[6]14'!#REF!</definedName>
    <definedName name="total25.1">'[6]15'!#REF!</definedName>
    <definedName name="total25.2">'[6]15'!#REF!</definedName>
    <definedName name="total25.3">'[6]15'!#REF!</definedName>
    <definedName name="total25.4">'[6]15'!#REF!</definedName>
    <definedName name="total25.5">'[6]15'!#REF!</definedName>
    <definedName name="total25.6">'[6]15'!#REF!</definedName>
    <definedName name="total25.7">'[6]15'!#REF!</definedName>
    <definedName name="total27.1">'[7]05'!#REF!</definedName>
    <definedName name="total27.2">'[7]05'!#REF!</definedName>
    <definedName name="total27.3">'[7]05'!#REF!</definedName>
    <definedName name="total27.4">'[7]05'!#REF!</definedName>
    <definedName name="total27.5">'[7]05'!#REF!</definedName>
    <definedName name="total29.1">'[8]03'!#REF!</definedName>
    <definedName name="total30.1">'[6]17'!#REF!</definedName>
    <definedName name="total31.1">'[6]18'!#REF!</definedName>
    <definedName name="total31.2">'[6]18'!#REF!</definedName>
    <definedName name="total31.3">'[6]18'!#REF!</definedName>
    <definedName name="total38.1">'[8]04'!#REF!</definedName>
    <definedName name="totalplanilha01">'[6]01'!#REF!</definedName>
    <definedName name="TRANS">[4]Capa!$A$1:$D$137</definedName>
    <definedName name="transferencia">[4]Capa!$A$1:$D$137</definedName>
    <definedName name="TROCA">#REF!</definedName>
    <definedName name="uf">#REF!</definedName>
    <definedName name="unit">[4]Capa!$A$1:$D$137</definedName>
    <definedName name="us">#REF!</definedName>
    <definedName name="VAN">#REF!</definedName>
    <definedName name="VARPIB">#REF!</definedName>
    <definedName name="VAX_ANT">#REF!</definedName>
    <definedName name="ver">#REF!</definedName>
    <definedName name="vlfixo">#REF!</definedName>
    <definedName name="VRL">#REF!</definedName>
    <definedName name="VRL0">#REF!</definedName>
    <definedName name="Z_47FBA493_F750_46BA_9B24_E563C4FA5430_.wvu.FilterData" localSheetId="0" hidden="1">'6.5 Acomp. do Plan. Anual'!$B$7:$Z$7</definedName>
    <definedName name="Z_47FBA493_F750_46BA_9B24_E563C4FA5430_.wvu.PrintArea" localSheetId="0" hidden="1">'6.5 Acomp. do Plan. Anual'!$B$1:$Z$7</definedName>
    <definedName name="Z_47FBA493_F750_46BA_9B24_E563C4FA5430_.wvu.PrintTitles" localSheetId="0" hidden="1">'6.5 Acomp. do Plan. Anual'!$1:$7</definedName>
    <definedName name="Z_47FBA493_F750_46BA_9B24_E563C4FA5430_.wvu.Rows" localSheetId="0" hidden="1">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Anual'!#REF!,'6.5 Acomp. do Plan. Anual'!#REF!</definedName>
    <definedName name="Zero">[9]Const!$F$5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29" i="1" l="1"/>
  <c r="AE227" i="1"/>
  <c r="AE225" i="1"/>
  <c r="AE223" i="1"/>
  <c r="AE221" i="1"/>
  <c r="AE219" i="1"/>
  <c r="AE213" i="1"/>
  <c r="AE208" i="1"/>
  <c r="AE206" i="1"/>
  <c r="AE204" i="1"/>
  <c r="AE202" i="1"/>
  <c r="AE115" i="1"/>
  <c r="AE110" i="1"/>
  <c r="AE108" i="1"/>
  <c r="AE106" i="1"/>
  <c r="AE104" i="1"/>
  <c r="AE102" i="1"/>
  <c r="AE100" i="1"/>
  <c r="AE98" i="1"/>
  <c r="AE90" i="1"/>
  <c r="AE88" i="1"/>
  <c r="AE84" i="1"/>
  <c r="AE82" i="1"/>
  <c r="AE80" i="1"/>
  <c r="AE78" i="1"/>
  <c r="AE76" i="1"/>
  <c r="AE74" i="1"/>
  <c r="AE72" i="1"/>
  <c r="AE70" i="1"/>
  <c r="AE68" i="1"/>
  <c r="AE66" i="1"/>
  <c r="AE62" i="1"/>
  <c r="AE60" i="1"/>
  <c r="AE58" i="1"/>
  <c r="AE56" i="1"/>
  <c r="AE47" i="1"/>
  <c r="AE39" i="1"/>
  <c r="AE35" i="1"/>
  <c r="AE27" i="1"/>
  <c r="AE23" i="1"/>
  <c r="AE11" i="1"/>
  <c r="AE12" i="1" l="1"/>
  <c r="AE64" i="1" l="1"/>
  <c r="AE54" i="1" l="1"/>
  <c r="AE20" i="1"/>
  <c r="AE252" i="1" l="1"/>
  <c r="AE250" i="1"/>
  <c r="AE248" i="1"/>
  <c r="AE246" i="1"/>
  <c r="AE244" i="1"/>
  <c r="AE242" i="1"/>
  <c r="AE91" i="1" l="1"/>
  <c r="AB91" i="1"/>
  <c r="AB90" i="1"/>
  <c r="K90" i="1"/>
  <c r="A90" i="1"/>
  <c r="AE89" i="1"/>
  <c r="AG88" i="1" s="1"/>
  <c r="AB89" i="1"/>
  <c r="AB88" i="1"/>
  <c r="K88" i="1"/>
  <c r="A88" i="1"/>
  <c r="AG90" i="1" l="1"/>
  <c r="AE151" i="1"/>
  <c r="AB151" i="1"/>
  <c r="AE150" i="1"/>
  <c r="AB150" i="1"/>
  <c r="K150" i="1"/>
  <c r="AE139" i="1"/>
  <c r="AB139" i="1"/>
  <c r="AE138" i="1"/>
  <c r="AB138" i="1"/>
  <c r="K138" i="1"/>
  <c r="AG150" i="1" l="1"/>
  <c r="AG138" i="1"/>
  <c r="AE218" i="1" l="1"/>
  <c r="AB218" i="1"/>
  <c r="AE217" i="1"/>
  <c r="AB217" i="1"/>
  <c r="K217" i="1"/>
  <c r="AE214" i="1"/>
  <c r="AB214" i="1"/>
  <c r="AB213" i="1"/>
  <c r="K213" i="1"/>
  <c r="AG217" i="1" l="1"/>
  <c r="AG213" i="1"/>
  <c r="AE85" i="1"/>
  <c r="AB85" i="1"/>
  <c r="AB84" i="1"/>
  <c r="K84" i="1"/>
  <c r="AE83" i="1"/>
  <c r="AB83" i="1"/>
  <c r="AB82" i="1"/>
  <c r="K82" i="1"/>
  <c r="AE81" i="1"/>
  <c r="AB81" i="1"/>
  <c r="AB80" i="1"/>
  <c r="K80" i="1"/>
  <c r="AE79" i="1"/>
  <c r="AB79" i="1"/>
  <c r="AB78" i="1"/>
  <c r="K78" i="1"/>
  <c r="AE77" i="1"/>
  <c r="AB77" i="1"/>
  <c r="AB76" i="1"/>
  <c r="K76" i="1"/>
  <c r="AE75" i="1"/>
  <c r="AB75" i="1"/>
  <c r="AB74" i="1"/>
  <c r="K74" i="1"/>
  <c r="AE73" i="1"/>
  <c r="AB73" i="1"/>
  <c r="AB72" i="1"/>
  <c r="K72" i="1"/>
  <c r="AE71" i="1"/>
  <c r="AB71" i="1"/>
  <c r="AB70" i="1"/>
  <c r="K70" i="1"/>
  <c r="AG70" i="1" l="1"/>
  <c r="AG78" i="1"/>
  <c r="AG76" i="1"/>
  <c r="AG84" i="1"/>
  <c r="AG74" i="1"/>
  <c r="AG82" i="1"/>
  <c r="AG72" i="1"/>
  <c r="AG80" i="1"/>
  <c r="AE209" i="1" l="1"/>
  <c r="AB209" i="1"/>
  <c r="AB208" i="1"/>
  <c r="K208" i="1"/>
  <c r="AE203" i="1"/>
  <c r="AB203" i="1"/>
  <c r="AB202" i="1"/>
  <c r="K202" i="1"/>
  <c r="AG202" i="1" l="1"/>
  <c r="AG208" i="1"/>
  <c r="AE201" i="1"/>
  <c r="AB58" i="1" l="1"/>
  <c r="AE24" i="1"/>
  <c r="AB19" i="1"/>
  <c r="AB252" i="1"/>
  <c r="AB250" i="1"/>
  <c r="AB248" i="1"/>
  <c r="AB246" i="1"/>
  <c r="AB244" i="1"/>
  <c r="AB206" i="1"/>
  <c r="AB204" i="1"/>
  <c r="AB68" i="1"/>
  <c r="AB66" i="1"/>
  <c r="AB64" i="1"/>
  <c r="AB62" i="1"/>
  <c r="AB60" i="1"/>
  <c r="AB56" i="1"/>
  <c r="AB47" i="1"/>
  <c r="AB39" i="1"/>
  <c r="AB35" i="1"/>
  <c r="AB27" i="1"/>
  <c r="AB23" i="1"/>
  <c r="AE57" i="1"/>
  <c r="AE18" i="1"/>
  <c r="AE253" i="1"/>
  <c r="AB253" i="1"/>
  <c r="AE251" i="1"/>
  <c r="AB251" i="1"/>
  <c r="AE249" i="1"/>
  <c r="AB249" i="1"/>
  <c r="AE247" i="1"/>
  <c r="AB247" i="1"/>
  <c r="AE245" i="1"/>
  <c r="AG244" i="1" s="1"/>
  <c r="AB245" i="1"/>
  <c r="AG250" i="1" l="1"/>
  <c r="AG252" i="1"/>
  <c r="AG248" i="1"/>
  <c r="AG246" i="1"/>
  <c r="AB12" i="1" l="1"/>
  <c r="AB11" i="1"/>
  <c r="K11" i="1"/>
  <c r="AE63" i="1"/>
  <c r="AB63" i="1"/>
  <c r="K62" i="1"/>
  <c r="AE61" i="1"/>
  <c r="AB61" i="1"/>
  <c r="K60" i="1"/>
  <c r="AB57" i="1"/>
  <c r="K56" i="1"/>
  <c r="AE59" i="1"/>
  <c r="AB59" i="1"/>
  <c r="K58" i="1"/>
  <c r="AE69" i="1"/>
  <c r="AB69" i="1"/>
  <c r="K68" i="1"/>
  <c r="AE67" i="1"/>
  <c r="AB67" i="1"/>
  <c r="K66" i="1"/>
  <c r="AE65" i="1"/>
  <c r="AB65" i="1"/>
  <c r="K64" i="1"/>
  <c r="AG60" i="1" l="1"/>
  <c r="AG11" i="1"/>
  <c r="AG66" i="1"/>
  <c r="AG58" i="1"/>
  <c r="AG62" i="1"/>
  <c r="AG56" i="1"/>
  <c r="AG68" i="1"/>
  <c r="AG64" i="1"/>
  <c r="AB201" i="1"/>
  <c r="AE200" i="1"/>
  <c r="AB200" i="1"/>
  <c r="K200" i="1"/>
  <c r="AE199" i="1"/>
  <c r="AB199" i="1"/>
  <c r="AE198" i="1"/>
  <c r="AB198" i="1"/>
  <c r="K198" i="1"/>
  <c r="AE197" i="1"/>
  <c r="AB197" i="1"/>
  <c r="AE196" i="1"/>
  <c r="AB196" i="1"/>
  <c r="K196" i="1"/>
  <c r="AG200" i="1" l="1"/>
  <c r="AG198" i="1"/>
  <c r="AG196" i="1"/>
  <c r="AE28" i="1"/>
  <c r="AE48" i="1"/>
  <c r="AB48" i="1"/>
  <c r="K47" i="1"/>
  <c r="AE40" i="1"/>
  <c r="AB40" i="1"/>
  <c r="K39" i="1"/>
  <c r="AE36" i="1"/>
  <c r="AB36" i="1"/>
  <c r="K35" i="1"/>
  <c r="AB28" i="1"/>
  <c r="K27" i="1"/>
  <c r="AB24" i="1"/>
  <c r="K23" i="1"/>
  <c r="AG47" i="1" l="1"/>
  <c r="AG35" i="1"/>
  <c r="AG39" i="1"/>
  <c r="AG27" i="1"/>
  <c r="AG23" i="1"/>
  <c r="AB52" i="1" l="1"/>
  <c r="AB242" i="1" l="1"/>
  <c r="AE220" i="1"/>
  <c r="AE212" i="1"/>
  <c r="AE95" i="1"/>
  <c r="AB98" i="1"/>
  <c r="AE207" i="1"/>
  <c r="AB207" i="1"/>
  <c r="K206" i="1"/>
  <c r="K158" i="1"/>
  <c r="K148" i="1"/>
  <c r="K142" i="1"/>
  <c r="K136" i="1"/>
  <c r="AG206" i="1" l="1"/>
  <c r="AB20" i="1"/>
  <c r="AE232" i="1"/>
  <c r="AE233" i="1"/>
  <c r="AB233" i="1"/>
  <c r="AJ255" i="1" l="1"/>
  <c r="AI255" i="1"/>
  <c r="AE243" i="1"/>
  <c r="AB243" i="1"/>
  <c r="AE241" i="1"/>
  <c r="AB241" i="1"/>
  <c r="AE240" i="1"/>
  <c r="AB240" i="1"/>
  <c r="AE239" i="1"/>
  <c r="AB239" i="1"/>
  <c r="AE238" i="1"/>
  <c r="AB238" i="1"/>
  <c r="AE237" i="1"/>
  <c r="AB237" i="1"/>
  <c r="AE236" i="1"/>
  <c r="AB236" i="1"/>
  <c r="AE235" i="1"/>
  <c r="AB235" i="1"/>
  <c r="AE234" i="1"/>
  <c r="AB234" i="1"/>
  <c r="AB232" i="1"/>
  <c r="AE230" i="1"/>
  <c r="AB230" i="1"/>
  <c r="AB229" i="1"/>
  <c r="K229" i="1"/>
  <c r="AE228" i="1"/>
  <c r="AB228" i="1"/>
  <c r="AB227" i="1"/>
  <c r="K227" i="1"/>
  <c r="AE226" i="1"/>
  <c r="AB226" i="1"/>
  <c r="AB225" i="1"/>
  <c r="K225" i="1"/>
  <c r="AE224" i="1"/>
  <c r="AB224" i="1"/>
  <c r="AB223" i="1"/>
  <c r="K223" i="1"/>
  <c r="AE222" i="1"/>
  <c r="AB222" i="1"/>
  <c r="AB221" i="1"/>
  <c r="K221" i="1"/>
  <c r="AB220" i="1"/>
  <c r="AB219" i="1"/>
  <c r="K219" i="1"/>
  <c r="AE216" i="1"/>
  <c r="AB216" i="1"/>
  <c r="AE215" i="1"/>
  <c r="AB215" i="1"/>
  <c r="K215" i="1"/>
  <c r="AB212" i="1"/>
  <c r="AE211" i="1"/>
  <c r="AB211" i="1"/>
  <c r="K211" i="1"/>
  <c r="AE205" i="1"/>
  <c r="AB205" i="1"/>
  <c r="K204" i="1"/>
  <c r="AE193" i="1"/>
  <c r="AB193" i="1"/>
  <c r="AE192" i="1"/>
  <c r="AB192" i="1"/>
  <c r="K192" i="1"/>
  <c r="AE191" i="1"/>
  <c r="AB191" i="1"/>
  <c r="AE190" i="1"/>
  <c r="AB190" i="1"/>
  <c r="K190" i="1"/>
  <c r="AE189" i="1"/>
  <c r="AB189" i="1"/>
  <c r="AE188" i="1"/>
  <c r="AB188" i="1"/>
  <c r="K188" i="1"/>
  <c r="AE187" i="1"/>
  <c r="AB187" i="1"/>
  <c r="AE186" i="1"/>
  <c r="AB186" i="1"/>
  <c r="K186" i="1"/>
  <c r="AE185" i="1"/>
  <c r="AB185" i="1"/>
  <c r="AE184" i="1"/>
  <c r="AB184" i="1"/>
  <c r="K184" i="1"/>
  <c r="AE183" i="1"/>
  <c r="AB183" i="1"/>
  <c r="AE182" i="1"/>
  <c r="AB182" i="1"/>
  <c r="K182" i="1"/>
  <c r="AE181" i="1"/>
  <c r="AB181" i="1"/>
  <c r="AE180" i="1"/>
  <c r="AB180" i="1"/>
  <c r="K180" i="1"/>
  <c r="AE179" i="1"/>
  <c r="AB179" i="1"/>
  <c r="AE178" i="1"/>
  <c r="AB178" i="1"/>
  <c r="K178" i="1"/>
  <c r="AE177" i="1"/>
  <c r="AB177" i="1"/>
  <c r="AE176" i="1"/>
  <c r="AB176" i="1"/>
  <c r="K176" i="1"/>
  <c r="AE175" i="1"/>
  <c r="AB175" i="1"/>
  <c r="AE174" i="1"/>
  <c r="AB174" i="1"/>
  <c r="K174" i="1"/>
  <c r="AE173" i="1"/>
  <c r="AB173" i="1"/>
  <c r="AE172" i="1"/>
  <c r="AB172" i="1"/>
  <c r="K172" i="1"/>
  <c r="AE169" i="1"/>
  <c r="AB169" i="1"/>
  <c r="AE168" i="1"/>
  <c r="AB168" i="1"/>
  <c r="K168" i="1"/>
  <c r="AE167" i="1"/>
  <c r="AB167" i="1"/>
  <c r="AE166" i="1"/>
  <c r="AB166" i="1"/>
  <c r="K166" i="1"/>
  <c r="AE165" i="1"/>
  <c r="AB165" i="1"/>
  <c r="AE164" i="1"/>
  <c r="AB164" i="1"/>
  <c r="K164" i="1"/>
  <c r="AE163" i="1"/>
  <c r="AB163" i="1"/>
  <c r="AE162" i="1"/>
  <c r="AB162" i="1"/>
  <c r="K162" i="1"/>
  <c r="AE161" i="1"/>
  <c r="AB161" i="1"/>
  <c r="AE160" i="1"/>
  <c r="AB160" i="1"/>
  <c r="K160" i="1"/>
  <c r="AE159" i="1"/>
  <c r="AB159" i="1"/>
  <c r="AE158" i="1"/>
  <c r="AB158" i="1"/>
  <c r="AE157" i="1"/>
  <c r="AB157" i="1"/>
  <c r="AE156" i="1"/>
  <c r="AB156" i="1"/>
  <c r="K156" i="1"/>
  <c r="AE155" i="1"/>
  <c r="AB155" i="1"/>
  <c r="AE154" i="1"/>
  <c r="AB154" i="1"/>
  <c r="K154" i="1"/>
  <c r="AE153" i="1"/>
  <c r="AB153" i="1"/>
  <c r="AE152" i="1"/>
  <c r="AB152" i="1"/>
  <c r="K152" i="1"/>
  <c r="AE149" i="1"/>
  <c r="AB149" i="1"/>
  <c r="AE148" i="1"/>
  <c r="AB148" i="1"/>
  <c r="AE147" i="1"/>
  <c r="AB147" i="1"/>
  <c r="AE146" i="1"/>
  <c r="AB146" i="1"/>
  <c r="K146" i="1"/>
  <c r="AE145" i="1"/>
  <c r="AB145" i="1"/>
  <c r="AE144" i="1"/>
  <c r="AB144" i="1"/>
  <c r="K144" i="1"/>
  <c r="AE143" i="1"/>
  <c r="AB143" i="1"/>
  <c r="AE142" i="1"/>
  <c r="AB142" i="1"/>
  <c r="AE141" i="1"/>
  <c r="AB141" i="1"/>
  <c r="AE140" i="1"/>
  <c r="AB140" i="1"/>
  <c r="K140" i="1"/>
  <c r="AE137" i="1"/>
  <c r="AB137" i="1"/>
  <c r="AE136" i="1"/>
  <c r="AB136" i="1"/>
  <c r="AE135" i="1"/>
  <c r="AB135" i="1"/>
  <c r="AE134" i="1"/>
  <c r="AB134" i="1"/>
  <c r="K134" i="1"/>
  <c r="AE133" i="1"/>
  <c r="AB133" i="1"/>
  <c r="AE132" i="1"/>
  <c r="AB132" i="1"/>
  <c r="K132" i="1"/>
  <c r="AE131" i="1"/>
  <c r="AB131" i="1"/>
  <c r="AE130" i="1"/>
  <c r="AB130" i="1"/>
  <c r="K130" i="1"/>
  <c r="AE129" i="1"/>
  <c r="AB129" i="1"/>
  <c r="AE128" i="1"/>
  <c r="AB128" i="1"/>
  <c r="K128" i="1"/>
  <c r="AE127" i="1"/>
  <c r="AB127" i="1"/>
  <c r="AE126" i="1"/>
  <c r="AB126" i="1"/>
  <c r="K126" i="1"/>
  <c r="AE125" i="1"/>
  <c r="AB125" i="1"/>
  <c r="AE124" i="1"/>
  <c r="AB124" i="1"/>
  <c r="K124" i="1"/>
  <c r="AE123" i="1"/>
  <c r="AB123" i="1"/>
  <c r="AE122" i="1"/>
  <c r="AB122" i="1"/>
  <c r="K122" i="1"/>
  <c r="AE121" i="1"/>
  <c r="AB121" i="1"/>
  <c r="AE120" i="1"/>
  <c r="AB120" i="1"/>
  <c r="K120" i="1"/>
  <c r="AE119" i="1"/>
  <c r="AB119" i="1"/>
  <c r="AE118" i="1"/>
  <c r="AB118" i="1"/>
  <c r="K118" i="1"/>
  <c r="AE116" i="1"/>
  <c r="AB115" i="1"/>
  <c r="K115" i="1"/>
  <c r="AE113" i="1"/>
  <c r="AE112" i="1"/>
  <c r="AB112" i="1"/>
  <c r="K112" i="1"/>
  <c r="AE111" i="1"/>
  <c r="AB110" i="1"/>
  <c r="K110" i="1"/>
  <c r="AE109" i="1"/>
  <c r="AB108" i="1"/>
  <c r="K108" i="1"/>
  <c r="AE107" i="1"/>
  <c r="AB106" i="1"/>
  <c r="K106" i="1"/>
  <c r="AE105" i="1"/>
  <c r="AB104" i="1"/>
  <c r="K104" i="1"/>
  <c r="AE103" i="1"/>
  <c r="AB102" i="1"/>
  <c r="K102" i="1"/>
  <c r="AE101" i="1"/>
  <c r="AB100" i="1"/>
  <c r="K100" i="1"/>
  <c r="AE99" i="1"/>
  <c r="K98" i="1"/>
  <c r="AE96" i="1"/>
  <c r="AB96" i="1"/>
  <c r="AB95" i="1"/>
  <c r="K95" i="1"/>
  <c r="AE55" i="1"/>
  <c r="AB55" i="1"/>
  <c r="AB54" i="1"/>
  <c r="K54" i="1"/>
  <c r="AE53" i="1"/>
  <c r="AB53" i="1"/>
  <c r="K52" i="1"/>
  <c r="AE51" i="1"/>
  <c r="AB51" i="1"/>
  <c r="AE50" i="1"/>
  <c r="AB50" i="1"/>
  <c r="K50" i="1"/>
  <c r="AE44" i="1"/>
  <c r="AB44" i="1"/>
  <c r="AE43" i="1"/>
  <c r="AB43" i="1"/>
  <c r="K43" i="1"/>
  <c r="AE32" i="1"/>
  <c r="AB32" i="1"/>
  <c r="AB31" i="1"/>
  <c r="K31" i="1"/>
  <c r="K19" i="1"/>
  <c r="AE46" i="1"/>
  <c r="AB46" i="1"/>
  <c r="AE45" i="1"/>
  <c r="AB45" i="1"/>
  <c r="K45" i="1"/>
  <c r="AE42" i="1"/>
  <c r="AB42" i="1"/>
  <c r="AE41" i="1"/>
  <c r="AB41" i="1"/>
  <c r="K41" i="1"/>
  <c r="AE38" i="1"/>
  <c r="AB38" i="1"/>
  <c r="AE37" i="1"/>
  <c r="AB37" i="1"/>
  <c r="K37" i="1"/>
  <c r="AE34" i="1"/>
  <c r="AB34" i="1"/>
  <c r="AE33" i="1"/>
  <c r="AB33" i="1"/>
  <c r="K33" i="1"/>
  <c r="AE30" i="1"/>
  <c r="AB30" i="1"/>
  <c r="AE29" i="1"/>
  <c r="AB29" i="1"/>
  <c r="K29" i="1"/>
  <c r="AE26" i="1"/>
  <c r="AB26" i="1"/>
  <c r="AE25" i="1"/>
  <c r="AB25" i="1"/>
  <c r="K25" i="1"/>
  <c r="AE22" i="1"/>
  <c r="AB22" i="1"/>
  <c r="AE21" i="1"/>
  <c r="AB21" i="1"/>
  <c r="K21" i="1"/>
  <c r="AB18" i="1"/>
  <c r="AE17" i="1"/>
  <c r="AB17" i="1"/>
  <c r="K17" i="1"/>
  <c r="AG31" i="1" l="1"/>
  <c r="AG37" i="1"/>
  <c r="AG215" i="1"/>
  <c r="AG225" i="1"/>
  <c r="AG98" i="1"/>
  <c r="AG100" i="1"/>
  <c r="AG102" i="1"/>
  <c r="AG106" i="1"/>
  <c r="AG108" i="1"/>
  <c r="AG110" i="1"/>
  <c r="AG54" i="1"/>
  <c r="AG144" i="1"/>
  <c r="AG152" i="1"/>
  <c r="AG156" i="1"/>
  <c r="AG190" i="1"/>
  <c r="AG182" i="1"/>
  <c r="AG174" i="1"/>
  <c r="AG164" i="1"/>
  <c r="AG33" i="1"/>
  <c r="AG45" i="1"/>
  <c r="AG21" i="1"/>
  <c r="AG29" i="1"/>
  <c r="AG154" i="1"/>
  <c r="AG158" i="1"/>
  <c r="AG166" i="1"/>
  <c r="AG176" i="1"/>
  <c r="AG184" i="1"/>
  <c r="AG192" i="1"/>
  <c r="AG219" i="1"/>
  <c r="AG227" i="1"/>
  <c r="AG52" i="1"/>
  <c r="AG122" i="1"/>
  <c r="AG130" i="1"/>
  <c r="AG136" i="1"/>
  <c r="AG232" i="1"/>
  <c r="AG236" i="1"/>
  <c r="AG238" i="1"/>
  <c r="AG240" i="1"/>
  <c r="AG50" i="1"/>
  <c r="AG115" i="1"/>
  <c r="AG124" i="1"/>
  <c r="AG132" i="1"/>
  <c r="AG140" i="1"/>
  <c r="AG142" i="1"/>
  <c r="AG148" i="1"/>
  <c r="AG104" i="1"/>
  <c r="AG120" i="1"/>
  <c r="AG128" i="1"/>
  <c r="AG162" i="1"/>
  <c r="AG172" i="1"/>
  <c r="AG180" i="1"/>
  <c r="AG188" i="1"/>
  <c r="AG211" i="1"/>
  <c r="AG223" i="1"/>
  <c r="AG234" i="1"/>
  <c r="AG41" i="1"/>
  <c r="AG112" i="1"/>
  <c r="AG118" i="1"/>
  <c r="AG126" i="1"/>
  <c r="AG134" i="1"/>
  <c r="AG146" i="1"/>
  <c r="AG160" i="1"/>
  <c r="AG168" i="1"/>
  <c r="AG178" i="1"/>
  <c r="AG186" i="1"/>
  <c r="AG204" i="1"/>
  <c r="AG221" i="1"/>
  <c r="AG229" i="1"/>
  <c r="AG242" i="1"/>
  <c r="AG25" i="1"/>
  <c r="AG95" i="1"/>
  <c r="AG17" i="1"/>
  <c r="AG19" i="1"/>
  <c r="AG43" i="1"/>
  <c r="AK255" i="1"/>
  <c r="AI256" i="1" s="1"/>
  <c r="AJ256" i="1" l="1"/>
</calcChain>
</file>

<file path=xl/sharedStrings.xml><?xml version="1.0" encoding="utf-8"?>
<sst xmlns="http://schemas.openxmlformats.org/spreadsheetml/2006/main" count="1881" uniqueCount="202">
  <si>
    <t>* Valores atualizados até dezembro de 2013</t>
  </si>
  <si>
    <t>ITEM DO PER</t>
  </si>
  <si>
    <t>DESCRIÇÃO</t>
  </si>
  <si>
    <t>Valor Total da Obra (R$)</t>
  </si>
  <si>
    <t>Km Inicial</t>
  </si>
  <si>
    <t>Km Final</t>
  </si>
  <si>
    <t>Projeto Executivo</t>
  </si>
  <si>
    <t>Licenciamento ambiental</t>
  </si>
  <si>
    <t>Proposta de Declaração de Utilidade Pública</t>
  </si>
  <si>
    <t>CRONOGRAMA PROPOSTO OU EXECUTADO</t>
  </si>
  <si>
    <t>Ano 2016</t>
  </si>
  <si>
    <t xml:space="preserve">% acumulado </t>
  </si>
  <si>
    <t>SITUAÇÃO ATUAL</t>
  </si>
  <si>
    <t>SITUAÇÃO</t>
  </si>
  <si>
    <t>DATA DE INÍCIO (dd/mm/aaaa)</t>
  </si>
  <si>
    <t>DATA DE CONCLUSÃO (dd/mm/aaaa)</t>
  </si>
  <si>
    <t>Duração da Obra (dias)</t>
  </si>
  <si>
    <t>%</t>
  </si>
  <si>
    <t>R$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</si>
  <si>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</si>
  <si>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</si>
  <si>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</si>
  <si>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</si>
  <si>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</si>
  <si>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</si>
  <si>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</si>
  <si>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</si>
  <si>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</si>
  <si>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</si>
  <si>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</si>
  <si>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</si>
  <si>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Situação</t>
  </si>
  <si>
    <t>-</t>
  </si>
  <si>
    <t>EM ELABORAÇÃO</t>
  </si>
  <si>
    <t>Enquadramento nas Portarias n° 288 e 289 de 16 de julho de 2013</t>
  </si>
  <si>
    <t>NÃO SE APLICA</t>
  </si>
  <si>
    <t>PREVISTO</t>
  </si>
  <si>
    <t>EXECUTADO</t>
  </si>
  <si>
    <t>3.2</t>
  </si>
  <si>
    <t>FRENTE DE AMPLIAÇÃO DE CAPACIDADE</t>
  </si>
  <si>
    <t>3.2.1</t>
  </si>
  <si>
    <t>OBRAS DE AMPLIAÇÃO DE CAPACIDADE E MELHORIA</t>
  </si>
  <si>
    <t>3.2.1.1</t>
  </si>
  <si>
    <t>OBRAS DE AMPLIAÇÃO</t>
  </si>
  <si>
    <t>Prazo</t>
  </si>
  <si>
    <t>Atrasada</t>
  </si>
  <si>
    <t>Duplicação do km 814,800 ao km 824,500 BR-262/MG</t>
  </si>
  <si>
    <t>APROVADO</t>
  </si>
  <si>
    <t>LICENCIADA - ASV 894/2014</t>
  </si>
  <si>
    <t>Duplicação do km 827,700 ao km 833,200 BR-262/MG</t>
  </si>
  <si>
    <t>Duplicação do km 838,300 ao km 848,500 BR-262/MG</t>
  </si>
  <si>
    <t>Duplicação do km 851,500 ao km 855,400 BR-262/MG</t>
  </si>
  <si>
    <t>Duplicação do km 858,500 ao km 873,500 BR-262/MG</t>
  </si>
  <si>
    <t>Duplicação do km 882,500 ao km 889,000 BR-262/MG</t>
  </si>
  <si>
    <t>Duplicação do km 896,000 ao km 899,000 BR-262/MG</t>
  </si>
  <si>
    <t>Duplicação do km 902,000 ao km 913,000 BR-262</t>
  </si>
  <si>
    <t>Duplicação do km 824,500 ao km 827,700 BR-262/MG</t>
  </si>
  <si>
    <t>LICENCIADA - ASV 894/2015</t>
  </si>
  <si>
    <t>Duplicação do km 833,200 ao km 838,300 BR-262/MG</t>
  </si>
  <si>
    <t>Duplicação do km 848,500 ao km 851,500 BR-262/MG</t>
  </si>
  <si>
    <t>Duplicação do km 855,400 ao km 858,500 BR-262/MG</t>
  </si>
  <si>
    <t>Duplicação do km 889,000 ao km 896,000 BR-262/MG</t>
  </si>
  <si>
    <t>Duplicação do km 899,000 ao km 902,000 BR-262/MG</t>
  </si>
  <si>
    <t>3.2.1.3</t>
  </si>
  <si>
    <t>OBRAS DE MELHORIAS</t>
  </si>
  <si>
    <t>Interconexão Trombeta ID 19 -  BR-262/MG</t>
  </si>
  <si>
    <t>EM ANÁLISE</t>
  </si>
  <si>
    <t>Interconexão Diamante ID 53 -  BR-262/MG</t>
  </si>
  <si>
    <t>Interconexão Diamante ID 52 -  BR-262/MG</t>
  </si>
  <si>
    <t>3.4</t>
  </si>
  <si>
    <t>FRENTE DE SERVIÇOS OPERACIONAIS</t>
  </si>
  <si>
    <t>3.4.3</t>
  </si>
  <si>
    <t>SISTEMAS DE CONTROLE DE TRÁFEGO</t>
  </si>
  <si>
    <t>3.4.3.1</t>
  </si>
  <si>
    <t>EQUIPAMENTOS DE DETECÇÃO E SENSORIAMENTO DE PISTA (119 UNIDADES)</t>
  </si>
  <si>
    <t>IMPLANTAÇÃO BR-060/DF                                                IMPLANTAÇÃO BR-060/GO                                      IMPLANTAÇÃO BR-153/GO                                             IMPLANTAÇÃO BR-153/MG                                      IMPLANTAÇÃO BR-262/MG</t>
  </si>
  <si>
    <t>0                         0               445,100        0               353,4</t>
  </si>
  <si>
    <t>31,3                         93,8               703,5        246,7               913</t>
  </si>
  <si>
    <t>3.4.3.5</t>
  </si>
  <si>
    <t>SISTEMA DE DETECÇÃO DE ALTURA</t>
  </si>
  <si>
    <t>PPV 01 - BR-153/GO - SUL</t>
  </si>
  <si>
    <t>PPV 02 - BR-153/MG - SUL</t>
  </si>
  <si>
    <t>PPV 03 - BR-153/MG - NORTE</t>
  </si>
  <si>
    <t>PPV 04 - BR-153/MG - SUL</t>
  </si>
  <si>
    <t>PPV 05 - BR-153/MG - NORTE</t>
  </si>
  <si>
    <t>PPV 06 - BR-262/MG - OESTE</t>
  </si>
  <si>
    <t>PPV 07 - BR-262/MG - OESTE</t>
  </si>
  <si>
    <t>PPV 08 - BR-262/MG - LESTE</t>
  </si>
  <si>
    <t>3.4.3.6</t>
  </si>
  <si>
    <t>SISTEMA DE CIRCUITO FECHADO DE TV (874 UNIDADES)</t>
  </si>
  <si>
    <t>3.4.4</t>
  </si>
  <si>
    <t>SISTEMAS DE ATENDIMENTO AO USUÁRIO</t>
  </si>
  <si>
    <t>SISTEMA DE ATENDIMENTO AO USUÁRIO 01 BR-060/DF</t>
  </si>
  <si>
    <t>SISTEMA DE ATENDIMENTO AO USUÁRIO 02 BR-060/GO</t>
  </si>
  <si>
    <t>SISTEMA DE ATENDIMENTO AO USUÁRIO 03 BR-060/GO</t>
  </si>
  <si>
    <t>SISTEMA DE ATENDIMENTO AO USUÁRIO 04 BR-060/GO</t>
  </si>
  <si>
    <t>SISTEMA DE ATENDIMENTO AO USUÁRIO 05 BR-153/GO</t>
  </si>
  <si>
    <t>SISTEMA DE ATENDIMENTO AO USUÁRIO 06 BR-153/GO</t>
  </si>
  <si>
    <t>SISTEMA DE ATENDIMENTO AO USUÁRIO 07 BR-153/GO</t>
  </si>
  <si>
    <t>SISTEMA DE ATENDIMENTO AO USUÁRIO 08 BR-153/GO</t>
  </si>
  <si>
    <t>SISTEMA DE ATENDIMENTO AO USUÁRIO 09 BR-153/MG</t>
  </si>
  <si>
    <t>à definir</t>
  </si>
  <si>
    <t>SISTEMA DE ATENDIMENTO AO USUÁRIO 11 BR-153/MG</t>
  </si>
  <si>
    <t>SISTEMA DE ATENDIMENTO AO USUÁRIO 13 BR-153/MG</t>
  </si>
  <si>
    <t>LICENCIADA - ASV 929/2014 - 2ª retificação</t>
  </si>
  <si>
    <t>SISTEMA DE ATENDIMENTO AO USUÁRIO 14 BR-262/MG</t>
  </si>
  <si>
    <t>SISTEMA DE ATENDIMENTO AO USUÁRIO 16 BR-262/MG</t>
  </si>
  <si>
    <t>SISTEMA DE ATENDIMENTO AO USUÁRIO 17 BR-262/MG</t>
  </si>
  <si>
    <t>SISTEMA DE ATENDIMENTO AO USUÁRIO 18 BR-262/MG</t>
  </si>
  <si>
    <t>SISTEMA DE ATENDIMENTO AO USUÁRIO 20 BR-262/MG</t>
  </si>
  <si>
    <t>SISTEMA DE ATENDIMENTO AO USUÁRIO 21 BR-262/MG</t>
  </si>
  <si>
    <t>SISTEMA DE ATENDIMENTO AO USUÁRIO 22 BR-262/MG</t>
  </si>
  <si>
    <t>SISTEMA DE ATENDIMENTO AO USUÁRIO 23 BR-262/MG</t>
  </si>
  <si>
    <t>SISTEMA DE ATENDIMENTO AO USUÁRIO 24 BR-262/MG</t>
  </si>
  <si>
    <t>3.4.5</t>
  </si>
  <si>
    <t>SISTEMAS DE PEDÁGIO E CONTROLE DE ARRECADAÇÃO</t>
  </si>
  <si>
    <t>IMPLANTAÇÃO PRAÇA DE PEDÁGIO</t>
  </si>
  <si>
    <t>Implantação Praça de Pedágio 1 - BR-060/GO</t>
  </si>
  <si>
    <t>LICENCIADA - ASV 929/2014 -             2ª RETIFICAÇÃO</t>
  </si>
  <si>
    <t>Implantação Praça de Pedágio 2 - BR-153/GO</t>
  </si>
  <si>
    <t>Implantação Praça de Pedágio 3 - BR-153/GO</t>
  </si>
  <si>
    <t>Implantação Praça de Pedágio 4 - BR-153/GO</t>
  </si>
  <si>
    <t>Implantação Praça de Pedágio 5 - BR-153/MG</t>
  </si>
  <si>
    <t>Implantação Praça de Pedágio 6 - BR-153/MG</t>
  </si>
  <si>
    <t>Implantação Praça de Pedágio 7 - BR-262/MG</t>
  </si>
  <si>
    <t>Implantação Praça de Pedágio 8 - BR-262/MG</t>
  </si>
  <si>
    <t>Implantação Praça de Pedágio 9 - BR-262/MG</t>
  </si>
  <si>
    <t>Implantação Praça de Pedágio 10 - BR-262/MG</t>
  </si>
  <si>
    <t>Implantação Praça de Pedágio 11 - BR-262/MG</t>
  </si>
  <si>
    <t>3.4.6</t>
  </si>
  <si>
    <t>SISTEMA DE COMUNICAÇÃO</t>
  </si>
  <si>
    <t>3.4.6.2</t>
  </si>
  <si>
    <t>CABO DE FIBRA ÓPTICA</t>
  </si>
  <si>
    <t>IMPLANTAÇÃO DE CABO DE FIBRA ÓPTICA - BR-262/MG</t>
  </si>
  <si>
    <t>3.4.7</t>
  </si>
  <si>
    <t>SISTEMA DE PESAGEM</t>
  </si>
  <si>
    <t>PPV 05 - BR-153/MG - NORTE - REFORMA</t>
  </si>
  <si>
    <t>PPV 08 - BR-262/MG - LESTE - REFORMA</t>
  </si>
  <si>
    <t>PPV 01 - BR-153/GO - SUL  - OBRA NOVA</t>
  </si>
  <si>
    <t>PPV 02 - BR-153/MG - SUL  - OBRA NOVA</t>
  </si>
  <si>
    <t>PPV 03 - BR-153/MG - NORTE  - OBRA NOVA</t>
  </si>
  <si>
    <t>PPV 04 - BR-153/MG - SUL  - OBRA NOVA</t>
  </si>
  <si>
    <t>PPV 06 - BR-262/MG - OESTE  - OBRA NOVA</t>
  </si>
  <si>
    <t>PPV 07 - BR-262/MG - OESTE  - OBRA NOVA</t>
  </si>
  <si>
    <t>3.4.11</t>
  </si>
  <si>
    <t>POSTO DA POLICIA RODOVIÁRIA FEDERAL</t>
  </si>
  <si>
    <t>PRF ARAXÁ - REFORMA - BR-262/MG</t>
  </si>
  <si>
    <t>PRF GOIANIA - REFORMA - BR-153/GO</t>
  </si>
  <si>
    <t>PRF HIDROLÂNDIA - REFORMA - BR-153/GO</t>
  </si>
  <si>
    <t>PRF MORRINHOS - REFORMA  - BR-153/GO</t>
  </si>
  <si>
    <t>PRF ITUMBIARA - REFORMA - BR-153/GO</t>
  </si>
  <si>
    <t>PRF ANÁPOLIS - OBRA NOVA - BR-060/GO - CANTEIRO CENTRAL</t>
  </si>
  <si>
    <t>IMPLANTAÇÃO DE CABO DE FIBRA ÓPTICA - BR-060/DF</t>
  </si>
  <si>
    <t>IMPLANTAÇÃO DE CABO DE FIBRA ÓPTICA - BR-060/GO</t>
  </si>
  <si>
    <t>IMPLANTAÇÃO DE CABO DE FIBRA ÓPTICA - BR-153/GO</t>
  </si>
  <si>
    <t>Realizado até o Ano 2015/2016</t>
  </si>
  <si>
    <t>Ano 2017</t>
  </si>
  <si>
    <t>Previsto e Executado em 2016/ 2017</t>
  </si>
  <si>
    <t>IMPLANTAÇÃO DE CABO DE FIBRA ÓPTICA - BR-153/MG</t>
  </si>
  <si>
    <t>Duplicação do km 873,500 ao km 882,500 BR-262/MG</t>
  </si>
  <si>
    <t>Interconexão Diamante ID 54 -  BR-262/MG</t>
  </si>
  <si>
    <t>Interconexão Diamante ID 51 -  BR-262/MG</t>
  </si>
  <si>
    <t>Interconexão Diamante ID 55 -  BR-262/MG</t>
  </si>
  <si>
    <t>Interconexão Trombeta ID 18 -  BR-262/MG</t>
  </si>
  <si>
    <t>Passarela ID 38 -  BR-262/MG</t>
  </si>
  <si>
    <t>Via Marginal à implantar ID 14 -  BR-262/MG - Pista Leste</t>
  </si>
  <si>
    <t>Via Marginal à implantar ID 14 -  BR-262/MG - Pista Oeste</t>
  </si>
  <si>
    <t>3.1</t>
  </si>
  <si>
    <t>FRENTE DE RECUPERAÇÃO E MANUTENÇÃO</t>
  </si>
  <si>
    <t>3.1.1</t>
  </si>
  <si>
    <t>PAVIMENTO</t>
  </si>
  <si>
    <t>RECUPERAÇÃO DO PAVIMENTO</t>
  </si>
  <si>
    <t>Duplicação do km 736,900 ao km 742,300 BR-262/MG</t>
  </si>
  <si>
    <t>PRF MONTE ALEGRE - OBRA NOVA - BR-153/MG - PISTA NORTE</t>
  </si>
  <si>
    <t>PRF FRUTAL - OBRA NOVA - BR-153/MG - PISTA SUL</t>
  </si>
  <si>
    <t>PRF BOM DESPACHO - OBRA NOVA - BR-262/MG - PISTA LESTE</t>
  </si>
  <si>
    <t>PRF ARAXÁ 2 - OBRA NOVA - BR-262/MG - PISTA LESTE</t>
  </si>
  <si>
    <t>PRF ARAXÁ 1 - PÁTIO DE APREENSÃO - BR-262/MG - PISTA OESTE</t>
  </si>
  <si>
    <t>LICENCIADA - PORTARIA 289/2013 MMA</t>
  </si>
  <si>
    <t>EM ANÁLISE NO MT</t>
  </si>
  <si>
    <t>BR-060/DF                                                                                                               BR-060/GO                                                                         BR-153/GO                                                                             BR-153/MG                                                                        BR-262/MG                                                          (FRESAGEM, CBUQ, MICROASFALTO)</t>
  </si>
  <si>
    <t xml:space="preserve">DUPLICAÇÃO </t>
  </si>
  <si>
    <t>Retorno em nível -  BR-262/MG</t>
  </si>
  <si>
    <t>PPV 05 - BR-153/MG - NORTE - ADEQUAÇÃO</t>
  </si>
  <si>
    <t>PPV 08 - BR-262/MG - LESTE - ADEQUAÇÃO</t>
  </si>
  <si>
    <t>PUBLICADO EM 22/03/2016</t>
  </si>
  <si>
    <t>SERÁ APRESENTADO EM 25/04/2016</t>
  </si>
  <si>
    <t>SISTEMA DE ATENDIMENTO AO USUÁRIO 10 BR-153/MG - PROVISÓRIO</t>
  </si>
  <si>
    <t>SISTEMA DE ATENDIMENTO AO USUÁRIO 12 BR-153/MG - PROVISÓRIO</t>
  </si>
  <si>
    <t>SISTEMA DE ATENDIMENTO AO USUÁRIO 15 BR-262/MG - PROVISÓRIO</t>
  </si>
  <si>
    <t>SISTEMA DE ATENDIMENTO AO USUÁRIO 15 BR-262/MG - DEFINITIVO</t>
  </si>
  <si>
    <t>SISTEMA DE ATENDIMENTO AO USUÁRIO 10 BR-153/MG - DEFINITIVO</t>
  </si>
  <si>
    <t>SISTEMA DE ATENDIMENTO AO USUÁRIO 19 BR-262/MG - PROVISÓRIO</t>
  </si>
  <si>
    <t>3.2.5</t>
  </si>
  <si>
    <t>PARÂMETROS TÉCNICOS</t>
  </si>
  <si>
    <t>3.2.5.1</t>
  </si>
  <si>
    <t>PARÂMETROS DA CLASSE DA RODOVIA</t>
  </si>
  <si>
    <t>Adequação do km 0 ao km 100,0 - Pista Norte/Sul - BR-153/MG</t>
  </si>
  <si>
    <t>Adequação do km 357,0 ao km 446,0 - Pista Leste/ Oeste - BR-262/MG</t>
  </si>
  <si>
    <t>SERÁ APRESENTADO EM  25/04/2016</t>
  </si>
  <si>
    <t xml:space="preserve"> PLANEJAMENTO ANUAL</t>
  </si>
  <si>
    <t>Previsto e Executado até Mês Fevereiro/2017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</si>
</sst>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10" fontId="3" fillId="2" borderId="0" xfId="2" applyNumberFormat="1" applyFont="1" applyFill="1" applyAlignment="1">
      <alignment horizontal="center" vertical="center"/>
    </xf>
    <xf numFmtId="0" fontId="3" fillId="0" borderId="0" xfId="0" applyFont="1" applyAlignment="1"/>
    <xf numFmtId="164" fontId="5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7" fillId="2" borderId="0" xfId="0" applyFont="1" applyFill="1" applyAlignment="1"/>
    <xf numFmtId="10" fontId="7" fillId="2" borderId="0" xfId="0" applyNumberFormat="1" applyFont="1" applyFill="1" applyAlignment="1"/>
    <xf numFmtId="10" fontId="7" fillId="0" borderId="0" xfId="0" applyNumberFormat="1" applyFont="1" applyAlignment="1"/>
    <xf numFmtId="0" fontId="7" fillId="0" borderId="0" xfId="0" applyFont="1"/>
    <xf numFmtId="0" fontId="0" fillId="0" borderId="0" xfId="0" applyFont="1"/>
    <xf numFmtId="0" fontId="0" fillId="0" borderId="0" xfId="0" applyFont="1" applyAlignment="1"/>
    <xf numFmtId="3" fontId="13" fillId="2" borderId="25" xfId="3" applyNumberFormat="1" applyFont="1" applyFill="1" applyBorder="1" applyAlignment="1">
      <alignment horizontal="center" vertical="center" wrapText="1"/>
    </xf>
    <xf numFmtId="43" fontId="15" fillId="2" borderId="19" xfId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14" fontId="16" fillId="0" borderId="26" xfId="0" applyNumberFormat="1" applyFont="1" applyFill="1" applyBorder="1" applyAlignment="1">
      <alignment horizontal="center" vertical="center" wrapText="1"/>
    </xf>
    <xf numFmtId="14" fontId="15" fillId="2" borderId="26" xfId="3" applyNumberFormat="1" applyFont="1" applyFill="1" applyBorder="1" applyAlignment="1">
      <alignment horizontal="center" vertical="center" wrapText="1"/>
    </xf>
    <xf numFmtId="1" fontId="15" fillId="2" borderId="26" xfId="0" applyNumberFormat="1" applyFont="1" applyFill="1" applyBorder="1" applyAlignment="1">
      <alignment horizontal="center" vertical="center" wrapText="1"/>
    </xf>
    <xf numFmtId="10" fontId="15" fillId="2" borderId="26" xfId="2" applyNumberFormat="1" applyFont="1" applyFill="1" applyBorder="1" applyAlignment="1">
      <alignment horizontal="center" vertical="center" wrapText="1"/>
    </xf>
    <xf numFmtId="43" fontId="15" fillId="2" borderId="26" xfId="1" applyFont="1" applyFill="1" applyBorder="1" applyAlignment="1">
      <alignment horizontal="center" vertical="center" wrapText="1"/>
    </xf>
    <xf numFmtId="0" fontId="15" fillId="2" borderId="26" xfId="0" applyNumberFormat="1" applyFont="1" applyFill="1" applyBorder="1" applyAlignment="1">
      <alignment horizontal="center" vertical="center" wrapText="1"/>
    </xf>
    <xf numFmtId="10" fontId="15" fillId="2" borderId="27" xfId="2" applyNumberFormat="1" applyFont="1" applyFill="1" applyBorder="1" applyAlignment="1">
      <alignment horizontal="center" vertical="center" wrapText="1"/>
    </xf>
    <xf numFmtId="3" fontId="16" fillId="2" borderId="26" xfId="0" applyNumberFormat="1" applyFont="1" applyFill="1" applyBorder="1" applyAlignment="1">
      <alignment horizontal="center" vertical="center" wrapText="1"/>
    </xf>
    <xf numFmtId="10" fontId="17" fillId="2" borderId="26" xfId="2" applyNumberFormat="1" applyFont="1" applyFill="1" applyBorder="1" applyAlignment="1">
      <alignment horizontal="center" vertical="center"/>
    </xf>
    <xf numFmtId="43" fontId="17" fillId="2" borderId="26" xfId="1" applyFont="1" applyFill="1" applyBorder="1" applyAlignment="1">
      <alignment horizontal="center" vertical="center"/>
    </xf>
    <xf numFmtId="9" fontId="15" fillId="0" borderId="28" xfId="2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9" xfId="2" applyNumberFormat="1" applyFont="1" applyFill="1" applyBorder="1" applyAlignment="1">
      <alignment horizontal="center" vertical="center" wrapText="1"/>
    </xf>
    <xf numFmtId="10" fontId="15" fillId="2" borderId="4" xfId="2" applyNumberFormat="1" applyFont="1" applyFill="1" applyBorder="1" applyAlignment="1">
      <alignment horizontal="center" vertical="center" wrapText="1"/>
    </xf>
    <xf numFmtId="10" fontId="15" fillId="2" borderId="7" xfId="2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10" fontId="15" fillId="2" borderId="5" xfId="2" applyNumberFormat="1" applyFont="1" applyFill="1" applyBorder="1" applyAlignment="1">
      <alignment horizontal="center" vertical="center"/>
    </xf>
    <xf numFmtId="43" fontId="15" fillId="2" borderId="6" xfId="1" applyFont="1" applyFill="1" applyBorder="1" applyAlignment="1">
      <alignment horizontal="center" vertical="center"/>
    </xf>
    <xf numFmtId="10" fontId="15" fillId="2" borderId="6" xfId="2" applyNumberFormat="1" applyFont="1" applyFill="1" applyBorder="1" applyAlignment="1">
      <alignment horizontal="center" vertical="center"/>
    </xf>
    <xf numFmtId="43" fontId="15" fillId="2" borderId="9" xfId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10" fontId="15" fillId="2" borderId="21" xfId="2" applyNumberFormat="1" applyFont="1" applyFill="1" applyBorder="1" applyAlignment="1">
      <alignment horizontal="center" vertical="center" wrapText="1"/>
    </xf>
    <xf numFmtId="10" fontId="15" fillId="2" borderId="14" xfId="2" applyNumberFormat="1" applyFont="1" applyFill="1" applyBorder="1" applyAlignment="1">
      <alignment horizontal="center" vertical="center" wrapText="1"/>
    </xf>
    <xf numFmtId="10" fontId="15" fillId="2" borderId="17" xfId="2" applyNumberFormat="1" applyFont="1" applyFill="1" applyBorder="1" applyAlignment="1">
      <alignment horizontal="center" vertical="center" wrapText="1"/>
    </xf>
    <xf numFmtId="3" fontId="16" fillId="2" borderId="14" xfId="0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/>
    </xf>
    <xf numFmtId="43" fontId="17" fillId="2" borderId="16" xfId="1" applyFont="1" applyFill="1" applyBorder="1" applyAlignment="1">
      <alignment horizontal="center" vertical="center"/>
    </xf>
    <xf numFmtId="10" fontId="17" fillId="2" borderId="16" xfId="2" applyNumberFormat="1" applyFont="1" applyFill="1" applyBorder="1" applyAlignment="1">
      <alignment horizontal="center" vertical="center"/>
    </xf>
    <xf numFmtId="43" fontId="17" fillId="2" borderId="21" xfId="1" applyFont="1" applyFill="1" applyBorder="1" applyAlignment="1">
      <alignment horizontal="center" vertical="center"/>
    </xf>
    <xf numFmtId="3" fontId="13" fillId="2" borderId="31" xfId="3" applyNumberFormat="1" applyFont="1" applyFill="1" applyBorder="1" applyAlignment="1">
      <alignment horizontal="center" vertical="center" wrapText="1"/>
    </xf>
    <xf numFmtId="3" fontId="13" fillId="2" borderId="33" xfId="3" applyNumberFormat="1" applyFont="1" applyFill="1" applyBorder="1" applyAlignment="1">
      <alignment horizontal="center" vertical="center" wrapText="1"/>
    </xf>
    <xf numFmtId="9" fontId="3" fillId="0" borderId="0" xfId="2" applyFont="1"/>
    <xf numFmtId="43" fontId="3" fillId="0" borderId="0" xfId="1" applyFont="1" applyAlignment="1"/>
    <xf numFmtId="10" fontId="15" fillId="0" borderId="6" xfId="2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 wrapText="1"/>
    </xf>
    <xf numFmtId="10" fontId="15" fillId="2" borderId="35" xfId="2" applyNumberFormat="1" applyFont="1" applyFill="1" applyBorder="1" applyAlignment="1">
      <alignment horizontal="center" vertical="center"/>
    </xf>
    <xf numFmtId="43" fontId="15" fillId="2" borderId="34" xfId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14" fontId="15" fillId="2" borderId="2" xfId="3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0" fontId="15" fillId="2" borderId="2" xfId="2" applyNumberFormat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0" fontId="17" fillId="2" borderId="2" xfId="2" applyNumberFormat="1" applyFont="1" applyFill="1" applyBorder="1" applyAlignment="1">
      <alignment horizontal="center" vertical="center"/>
    </xf>
    <xf numFmtId="43" fontId="17" fillId="2" borderId="2" xfId="1" applyFont="1" applyFill="1" applyBorder="1" applyAlignment="1">
      <alignment horizontal="center" vertical="center"/>
    </xf>
    <xf numFmtId="9" fontId="15" fillId="0" borderId="3" xfId="2" applyNumberFormat="1" applyFont="1" applyFill="1" applyBorder="1" applyAlignment="1">
      <alignment horizontal="center" vertical="center" wrapText="1"/>
    </xf>
    <xf numFmtId="10" fontId="15" fillId="0" borderId="6" xfId="2" applyNumberFormat="1" applyFont="1" applyFill="1" applyBorder="1" applyAlignment="1">
      <alignment horizontal="center" vertical="center"/>
    </xf>
    <xf numFmtId="10" fontId="17" fillId="0" borderId="16" xfId="2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43" fontId="3" fillId="0" borderId="0" xfId="0" applyNumberFormat="1" applyFont="1" applyAlignment="1"/>
    <xf numFmtId="9" fontId="3" fillId="0" borderId="0" xfId="2" applyFont="1" applyAlignment="1"/>
    <xf numFmtId="10" fontId="15" fillId="0" borderId="38" xfId="2" applyNumberFormat="1" applyFont="1" applyFill="1" applyBorder="1" applyAlignment="1">
      <alignment horizontal="center" vertical="center" wrapText="1"/>
    </xf>
    <xf numFmtId="43" fontId="15" fillId="2" borderId="19" xfId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10" fontId="15" fillId="0" borderId="4" xfId="2" applyNumberFormat="1" applyFont="1" applyFill="1" applyBorder="1" applyAlignment="1">
      <alignment horizontal="center" vertical="center" wrapText="1"/>
    </xf>
    <xf numFmtId="10" fontId="15" fillId="0" borderId="7" xfId="2" applyNumberFormat="1" applyFont="1" applyFill="1" applyBorder="1" applyAlignment="1">
      <alignment horizontal="center" vertical="center" wrapText="1"/>
    </xf>
    <xf numFmtId="10" fontId="15" fillId="2" borderId="15" xfId="2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10" fontId="15" fillId="0" borderId="5" xfId="2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43" fontId="15" fillId="0" borderId="9" xfId="1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10" fontId="15" fillId="0" borderId="14" xfId="2" applyNumberFormat="1" applyFont="1" applyFill="1" applyBorder="1" applyAlignment="1">
      <alignment horizontal="center" vertical="center" wrapText="1"/>
    </xf>
    <xf numFmtId="10" fontId="15" fillId="0" borderId="17" xfId="2" applyNumberFormat="1" applyFont="1" applyFill="1" applyBorder="1" applyAlignment="1">
      <alignment horizontal="center" vertical="center" wrapText="1"/>
    </xf>
    <xf numFmtId="3" fontId="16" fillId="0" borderId="14" xfId="0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/>
    </xf>
    <xf numFmtId="43" fontId="17" fillId="0" borderId="16" xfId="1" applyFont="1" applyFill="1" applyBorder="1" applyAlignment="1">
      <alignment horizontal="center" vertical="center"/>
    </xf>
    <xf numFmtId="43" fontId="17" fillId="0" borderId="21" xfId="1" applyFont="1" applyFill="1" applyBorder="1" applyAlignment="1">
      <alignment horizontal="center" vertical="center"/>
    </xf>
    <xf numFmtId="10" fontId="15" fillId="0" borderId="9" xfId="2" applyNumberFormat="1" applyFont="1" applyFill="1" applyBorder="1" applyAlignment="1">
      <alignment horizontal="center" vertical="center" wrapText="1"/>
    </xf>
    <xf numFmtId="10" fontId="15" fillId="0" borderId="21" xfId="2" applyNumberFormat="1" applyFont="1" applyFill="1" applyBorder="1" applyAlignment="1">
      <alignment horizontal="center" vertical="center" wrapText="1"/>
    </xf>
    <xf numFmtId="10" fontId="15" fillId="0" borderId="8" xfId="2" applyNumberFormat="1" applyFont="1" applyFill="1" applyBorder="1" applyAlignment="1">
      <alignment horizontal="center" vertical="center" wrapText="1"/>
    </xf>
    <xf numFmtId="10" fontId="15" fillId="0" borderId="6" xfId="2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/>
    <xf numFmtId="10" fontId="3" fillId="0" borderId="0" xfId="0" applyNumberFormat="1" applyFont="1" applyFill="1"/>
    <xf numFmtId="43" fontId="3" fillId="0" borderId="0" xfId="1" applyFont="1" applyFill="1" applyAlignment="1"/>
    <xf numFmtId="10" fontId="15" fillId="0" borderId="18" xfId="2" applyNumberFormat="1" applyFont="1" applyFill="1" applyBorder="1" applyAlignment="1">
      <alignment horizontal="center" vertical="center" wrapText="1"/>
    </xf>
    <xf numFmtId="10" fontId="15" fillId="0" borderId="35" xfId="2" applyNumberFormat="1" applyFont="1" applyFill="1" applyBorder="1" applyAlignment="1">
      <alignment horizontal="center" vertical="center"/>
    </xf>
    <xf numFmtId="10" fontId="15" fillId="0" borderId="6" xfId="2" applyNumberFormat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10" fontId="15" fillId="0" borderId="6" xfId="2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 wrapText="1"/>
    </xf>
    <xf numFmtId="10" fontId="15" fillId="0" borderId="6" xfId="2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43" fontId="15" fillId="2" borderId="19" xfId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horizontal="center" vertical="center" wrapText="1"/>
    </xf>
    <xf numFmtId="1" fontId="13" fillId="0" borderId="32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7" xfId="0" applyNumberFormat="1" applyFont="1" applyFill="1" applyBorder="1" applyAlignment="1">
      <alignment horizontal="center" vertical="center" wrapText="1"/>
    </xf>
    <xf numFmtId="14" fontId="11" fillId="3" borderId="18" xfId="0" applyNumberFormat="1" applyFont="1" applyFill="1" applyBorder="1" applyAlignment="1">
      <alignment horizontal="center" vertical="center" wrapText="1"/>
    </xf>
    <xf numFmtId="14" fontId="11" fillId="3" borderId="16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1" fontId="12" fillId="3" borderId="17" xfId="0" applyNumberFormat="1" applyFont="1" applyFill="1" applyBorder="1" applyAlignment="1">
      <alignment horizontal="center" vertical="center" wrapText="1"/>
    </xf>
    <xf numFmtId="10" fontId="15" fillId="2" borderId="6" xfId="2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43" fontId="15" fillId="2" borderId="29" xfId="1" applyFont="1" applyFill="1" applyBorder="1" applyAlignment="1">
      <alignment horizontal="center" vertical="center" wrapText="1"/>
    </xf>
    <xf numFmtId="43" fontId="15" fillId="2" borderId="19" xfId="1" applyFont="1" applyFill="1" applyBorder="1" applyAlignment="1">
      <alignment horizontal="center" vertical="center" wrapText="1"/>
    </xf>
    <xf numFmtId="9" fontId="15" fillId="0" borderId="7" xfId="2" applyNumberFormat="1" applyFont="1" applyFill="1" applyBorder="1" applyAlignment="1">
      <alignment horizontal="center" vertical="center" wrapText="1"/>
    </xf>
    <xf numFmtId="9" fontId="15" fillId="0" borderId="17" xfId="2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3" fillId="0" borderId="20" xfId="0" applyNumberFormat="1" applyFont="1" applyFill="1" applyBorder="1" applyAlignment="1">
      <alignment horizontal="center" vertical="center" wrapText="1"/>
    </xf>
    <xf numFmtId="3" fontId="15" fillId="0" borderId="4" xfId="3" applyNumberFormat="1" applyFont="1" applyFill="1" applyBorder="1" applyAlignment="1">
      <alignment horizontal="center" vertical="center" wrapText="1"/>
    </xf>
    <xf numFmtId="3" fontId="15" fillId="0" borderId="14" xfId="3" applyNumberFormat="1" applyFont="1" applyFill="1" applyBorder="1" applyAlignment="1">
      <alignment horizontal="center" vertical="center" wrapText="1"/>
    </xf>
    <xf numFmtId="43" fontId="15" fillId="0" borderId="5" xfId="1" applyFont="1" applyFill="1" applyBorder="1" applyAlignment="1">
      <alignment horizontal="center" vertical="center" wrapText="1"/>
    </xf>
    <xf numFmtId="43" fontId="15" fillId="0" borderId="15" xfId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5" fillId="0" borderId="16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4" fontId="15" fillId="0" borderId="21" xfId="0" applyNumberFormat="1" applyFont="1" applyFill="1" applyBorder="1" applyAlignment="1">
      <alignment horizontal="center" vertical="center" wrapText="1"/>
    </xf>
    <xf numFmtId="14" fontId="16" fillId="0" borderId="40" xfId="0" applyNumberFormat="1" applyFont="1" applyFill="1" applyBorder="1" applyAlignment="1">
      <alignment horizontal="center" vertical="center" wrapText="1"/>
    </xf>
    <xf numFmtId="14" fontId="16" fillId="0" borderId="25" xfId="0" applyNumberFormat="1" applyFont="1" applyFill="1" applyBorder="1" applyAlignment="1">
      <alignment horizontal="center" vertical="center" wrapText="1"/>
    </xf>
    <xf numFmtId="14" fontId="16" fillId="0" borderId="5" xfId="0" applyNumberFormat="1" applyFont="1" applyFill="1" applyBorder="1" applyAlignment="1">
      <alignment horizontal="center" vertical="center" wrapText="1"/>
    </xf>
    <xf numFmtId="14" fontId="16" fillId="0" borderId="15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14" fontId="16" fillId="0" borderId="17" xfId="0" applyNumberFormat="1" applyFont="1" applyFill="1" applyBorder="1" applyAlignment="1">
      <alignment horizontal="center" vertical="center" wrapText="1"/>
    </xf>
    <xf numFmtId="14" fontId="15" fillId="0" borderId="8" xfId="3" applyNumberFormat="1" applyFont="1" applyFill="1" applyBorder="1" applyAlignment="1">
      <alignment horizontal="center" vertical="center" wrapText="1"/>
    </xf>
    <xf numFmtId="14" fontId="15" fillId="0" borderId="18" xfId="3" applyNumberFormat="1" applyFont="1" applyFill="1" applyBorder="1" applyAlignment="1">
      <alignment horizontal="center" vertical="center" wrapText="1"/>
    </xf>
    <xf numFmtId="14" fontId="15" fillId="2" borderId="9" xfId="3" applyNumberFormat="1" applyFont="1" applyFill="1" applyBorder="1" applyAlignment="1">
      <alignment horizontal="center" vertical="center" wrapText="1"/>
    </xf>
    <xf numFmtId="14" fontId="15" fillId="2" borderId="21" xfId="3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16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14" fontId="16" fillId="0" borderId="14" xfId="0" applyNumberFormat="1" applyFont="1" applyFill="1" applyBorder="1" applyAlignment="1">
      <alignment horizontal="center" vertical="center" wrapText="1"/>
    </xf>
    <xf numFmtId="14" fontId="15" fillId="0" borderId="9" xfId="3" applyNumberFormat="1" applyFont="1" applyFill="1" applyBorder="1" applyAlignment="1">
      <alignment horizontal="center" vertical="center" wrapText="1"/>
    </xf>
    <xf numFmtId="14" fontId="15" fillId="0" borderId="21" xfId="3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Fill="1" applyBorder="1" applyAlignment="1">
      <alignment horizontal="center" vertical="center" wrapText="1"/>
    </xf>
    <xf numFmtId="10" fontId="15" fillId="0" borderId="6" xfId="2" applyNumberFormat="1" applyFont="1" applyFill="1" applyBorder="1" applyAlignment="1">
      <alignment horizontal="center" vertical="center" wrapText="1"/>
    </xf>
    <xf numFmtId="10" fontId="15" fillId="0" borderId="16" xfId="2" applyNumberFormat="1" applyFont="1" applyFill="1" applyBorder="1" applyAlignment="1">
      <alignment horizontal="center" vertical="center" wrapText="1"/>
    </xf>
    <xf numFmtId="43" fontId="15" fillId="0" borderId="29" xfId="1" applyFont="1" applyFill="1" applyBorder="1" applyAlignment="1">
      <alignment horizontal="center" vertical="center" wrapText="1"/>
    </xf>
    <xf numFmtId="43" fontId="15" fillId="0" borderId="19" xfId="1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14" fontId="16" fillId="0" borderId="24" xfId="0" applyNumberFormat="1" applyFont="1" applyFill="1" applyBorder="1" applyAlignment="1">
      <alignment horizontal="center" vertical="center" wrapText="1"/>
    </xf>
    <xf numFmtId="3" fontId="15" fillId="2" borderId="4" xfId="3" applyNumberFormat="1" applyFont="1" applyFill="1" applyBorder="1" applyAlignment="1">
      <alignment horizontal="center" vertical="center" wrapText="1"/>
    </xf>
    <xf numFmtId="3" fontId="15" fillId="2" borderId="14" xfId="3" applyNumberFormat="1" applyFont="1" applyFill="1" applyBorder="1" applyAlignment="1">
      <alignment horizontal="center" vertical="center" wrapText="1"/>
    </xf>
    <xf numFmtId="43" fontId="15" fillId="2" borderId="5" xfId="1" applyFont="1" applyFill="1" applyBorder="1" applyAlignment="1">
      <alignment horizontal="center" vertical="center" wrapText="1"/>
    </xf>
    <xf numFmtId="43" fontId="15" fillId="2" borderId="15" xfId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164" fontId="15" fillId="2" borderId="17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Fill="1" applyBorder="1" applyAlignment="1">
      <alignment horizontal="center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14" fontId="16" fillId="0" borderId="16" xfId="0" applyNumberFormat="1" applyFont="1" applyFill="1" applyBorder="1" applyAlignment="1">
      <alignment horizontal="center" vertical="center" wrapText="1"/>
    </xf>
    <xf numFmtId="14" fontId="15" fillId="2" borderId="8" xfId="3" applyNumberFormat="1" applyFont="1" applyFill="1" applyBorder="1" applyAlignment="1">
      <alignment horizontal="center" vertical="center" wrapText="1"/>
    </xf>
    <xf numFmtId="14" fontId="15" fillId="2" borderId="18" xfId="3" applyNumberFormat="1" applyFont="1" applyFill="1" applyBorder="1" applyAlignment="1">
      <alignment horizontal="center" vertical="center" wrapText="1"/>
    </xf>
    <xf numFmtId="43" fontId="15" fillId="2" borderId="34" xfId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43" fontId="15" fillId="2" borderId="3" xfId="1" applyFont="1" applyFill="1" applyBorder="1" applyAlignment="1">
      <alignment horizontal="center" vertical="center" wrapText="1"/>
    </xf>
    <xf numFmtId="14" fontId="16" fillId="0" borderId="36" xfId="0" applyNumberFormat="1" applyFont="1" applyFill="1" applyBorder="1" applyAlignment="1">
      <alignment horizontal="center" vertical="center" wrapText="1"/>
    </xf>
    <xf numFmtId="14" fontId="16" fillId="0" borderId="37" xfId="0" applyNumberFormat="1" applyFont="1" applyFill="1" applyBorder="1" applyAlignment="1">
      <alignment horizontal="center" vertical="center" wrapText="1"/>
    </xf>
    <xf numFmtId="43" fontId="13" fillId="0" borderId="10" xfId="1" applyFont="1" applyFill="1" applyBorder="1" applyAlignment="1">
      <alignment horizontal="center" vertical="center" wrapText="1"/>
    </xf>
    <xf numFmtId="43" fontId="13" fillId="0" borderId="20" xfId="1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center" vertical="center" wrapText="1"/>
    </xf>
    <xf numFmtId="10" fontId="11" fillId="3" borderId="11" xfId="2" applyNumberFormat="1" applyFont="1" applyFill="1" applyBorder="1" applyAlignment="1">
      <alignment horizontal="center" vertical="center" wrapText="1"/>
    </xf>
    <xf numFmtId="10" fontId="11" fillId="3" borderId="12" xfId="2" applyNumberFormat="1" applyFont="1" applyFill="1" applyBorder="1" applyAlignment="1">
      <alignment horizontal="center" vertical="center" wrapText="1"/>
    </xf>
    <xf numFmtId="10" fontId="11" fillId="3" borderId="13" xfId="2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10" fontId="12" fillId="3" borderId="22" xfId="0" applyNumberFormat="1" applyFont="1" applyFill="1" applyBorder="1" applyAlignment="1">
      <alignment horizontal="center" vertical="center" wrapText="1"/>
    </xf>
    <xf numFmtId="10" fontId="12" fillId="3" borderId="23" xfId="0" applyNumberFormat="1" applyFont="1" applyFill="1" applyBorder="1" applyAlignment="1">
      <alignment horizontal="center" vertical="center" wrapText="1"/>
    </xf>
    <xf numFmtId="10" fontId="12" fillId="3" borderId="18" xfId="0" applyNumberFormat="1" applyFont="1" applyFill="1" applyBorder="1" applyAlignment="1">
      <alignment horizontal="center" vertical="center" wrapText="1"/>
    </xf>
    <xf numFmtId="10" fontId="12" fillId="3" borderId="2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3" fontId="15" fillId="0" borderId="40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164" fontId="15" fillId="0" borderId="36" xfId="0" applyNumberFormat="1" applyFont="1" applyFill="1" applyBorder="1" applyAlignment="1">
      <alignment horizontal="center" vertical="center" wrapText="1"/>
    </xf>
    <xf numFmtId="164" fontId="15" fillId="0" borderId="37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10" fontId="15" fillId="0" borderId="5" xfId="2" applyNumberFormat="1" applyFont="1" applyFill="1" applyBorder="1" applyAlignment="1">
      <alignment horizontal="center" vertical="center" wrapText="1"/>
    </xf>
    <xf numFmtId="10" fontId="15" fillId="0" borderId="15" xfId="2" applyNumberFormat="1" applyFont="1" applyFill="1" applyBorder="1" applyAlignment="1">
      <alignment horizontal="center" vertical="center" wrapText="1"/>
    </xf>
    <xf numFmtId="43" fontId="15" fillId="0" borderId="36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36" xfId="2" applyNumberFormat="1" applyFont="1" applyFill="1" applyBorder="1" applyAlignment="1">
      <alignment horizontal="center" vertical="center" wrapText="1"/>
    </xf>
    <xf numFmtId="9" fontId="15" fillId="0" borderId="37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 2" xfId="3" xr:uid="{00000000-0005-0000-0000-000001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4</xdr:row>
      <xdr:rowOff>114300</xdr:rowOff>
    </xdr:from>
    <xdr:to>
      <xdr:col>1</xdr:col>
      <xdr:colOff>3154671</xdr:colOff>
      <xdr:row>4</xdr:row>
      <xdr:rowOff>990722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3859521" cy="876422"/>
        </a:xfrm>
        <a:prstGeom prst="rect">
          <a:avLst/>
        </a:prstGeom>
      </xdr:spPr>
    </xdr:pic>
    <xdr:clientData/>
  </xdr:twoCellAnchor>
  <xdr:twoCellAnchor editAs="oneCell">
    <xdr:from>
      <xdr:col>29</xdr:col>
      <xdr:colOff>263979</xdr:colOff>
      <xdr:row>4</xdr:row>
      <xdr:rowOff>100693</xdr:rowOff>
    </xdr:from>
    <xdr:to>
      <xdr:col>32</xdr:col>
      <xdr:colOff>1534886</xdr:colOff>
      <xdr:row>4</xdr:row>
      <xdr:rowOff>976993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42050" y="100693"/>
          <a:ext cx="32303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aci&#243;n%20y%20filiales\frango\2004\0402\construcci&#243;n\modificadas\Sacyr04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INF\GEROR\0%20BIBLIOTECA\CURSOS%20E%20SEMIN&#193;RIOS\Curso%20de%20forma&#231;&#227;o%20ANTT%202013\Parte%20M&#237;rian\Estudo%20de%20caso\TEMP\noroeste%20rev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INF\GEROR\0%20BIBLIOTECA\CURSOS%20E%20SEMIN&#193;RIOS\Curso%20de%20forma&#231;&#227;o%20ANTT%202013\Parte%20M&#237;rian\Estudo%20de%20caso\Meus%20documentos\O%20H%20L\CENTRO%20VIAS\Lixo\Setor%20Energia\PERSPECTIVA%20DE%20INVESTIMENT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lson\Arquivos%20Nelson\CVIAS\Cronogramas%20%20Financeiros\Interno\Fin_o8_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SMAEL\DOCEXCEL\Concesiones\Espa&#241;a\Carreteras\Noroeste%20Murcia\Modelos\modelo%20cierre%20financiaci&#243;n%20senior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SUREF\Concession&#225;rio%20Rodovi&#225;rio\Complexo%20Metropolitano%20(Pol&#227;o)\quadro%20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SUREF\Concession&#225;rio%20Rodovi&#225;rio\Complexo%20Metropolitano%20(Pol&#227;o)\quadro%20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SUREF\Concession&#225;rio%20Rodovi&#225;rio\Complexo%20Metropolitano%20(Pol&#227;o)\quadro%20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ento\DrKW\ASA%200111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ncartera"/>
      <sheetName val="pg"/>
      <sheetName val="estadisticos"/>
      <sheetName val="IS"/>
      <sheetName val="movimientos"/>
      <sheetName val="eliminaciones"/>
      <sheetName val="fp"/>
      <sheetName val="balance"/>
      <sheetName val="balUTEs"/>
      <sheetName val="pgUTEs"/>
      <sheetName val="MovUTEs"/>
      <sheetName val="Balance Cons"/>
      <sheetName val="PG Cons"/>
      <sheetName val="sociedades"/>
      <sheetName val="UTEs"/>
      <sheetName val="validaciones"/>
      <sheetName val="CARGA FRANG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9">
          <cell r="B19" t="str">
            <v>&amp;&amp;&amp;#####</v>
          </cell>
        </row>
        <row r="27">
          <cell r="B27">
            <v>9999999999999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"/>
      <sheetName val="Ingresos"/>
      <sheetName val="Gastos"/>
      <sheetName val="Datos"/>
      <sheetName val="Detall Gastos"/>
      <sheetName val="Inversiones"/>
      <sheetName val="Balance"/>
      <sheetName val="Cash_Flow"/>
      <sheetName val="Flujo de caja"/>
      <sheetName val="Cash_Flow A3"/>
      <sheetName val="VAN"/>
      <sheetName val="Trafico CAM"/>
      <sheetName val="Trafico MECSA P"/>
      <sheetName val="Trafico MECSA T"/>
      <sheetName val="escalas"/>
      <sheetName val="sensibilidades"/>
      <sheetName val="Presentación"/>
      <sheetName val="Trafico EMAP"/>
      <sheetName val="Graficos"/>
      <sheetName val="Trafico (2)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5">
          <cell r="D55">
            <v>0</v>
          </cell>
        </row>
      </sheetData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QD3A"/>
      <sheetName val="QD4A"/>
      <sheetName val="QD1B"/>
      <sheetName val="Memo Fin"/>
      <sheetName val="QD2B"/>
      <sheetName val="QD3B"/>
      <sheetName val="Oferta"/>
      <sheetName val="QD5B"/>
      <sheetName val="QD6B"/>
      <sheetName val="QD7B"/>
      <sheetName val="QD8B"/>
      <sheetName val="QD9B"/>
      <sheetName val="QD10B"/>
      <sheetName val="QD11B"/>
      <sheetName val="impostos"/>
      <sheetName val="capital"/>
      <sheetName val="Fluxos"/>
      <sheetName val="Garantias"/>
      <sheetName val="Seguros"/>
      <sheetName val="Autos"/>
      <sheetName val="Dados"/>
      <sheetName val="pruebas"/>
    </sheetNames>
    <sheetDataSet>
      <sheetData sheetId="0" refreshError="1">
        <row r="2">
          <cell r="A2" t="str">
            <v>QUADROS FINANCEIROS</v>
          </cell>
        </row>
        <row r="3">
          <cell r="A3" t="str">
            <v>(3A, 4A, 1B a 11B)</v>
          </cell>
        </row>
        <row r="5">
          <cell r="A5" t="str">
            <v>LOTE 08</v>
          </cell>
        </row>
        <row r="7">
          <cell r="A7" t="str">
            <v>Os quadros a seguir usaram a seguinte oferta :</v>
          </cell>
        </row>
        <row r="8">
          <cell r="A8" t="str">
            <v>Valor:</v>
          </cell>
          <cell r="B8">
            <v>61869000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 Gastos"/>
      <sheetName val="Det. Invers"/>
      <sheetName val="Inversión-mes"/>
      <sheetName val="Inversiones"/>
      <sheetName val="Gastos"/>
      <sheetName val="Ingresos"/>
      <sheetName val="Datos"/>
      <sheetName val="BALANCE"/>
      <sheetName val="P &amp; G"/>
      <sheetName val="Cta. Rdos."/>
      <sheetName val="C-FLOW"/>
      <sheetName val="EOAF"/>
      <sheetName val="Financiación"/>
      <sheetName val="T.I.R."/>
      <sheetName val="Estruc.Financ."/>
      <sheetName val="Ratios"/>
      <sheetName val="PROY"/>
      <sheetName val="Imp.Soc.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s Quadro C"/>
      <sheetName val="Quadro 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A"/>
      <sheetName val="01"/>
      <sheetName val="02"/>
      <sheetName val="03"/>
      <sheetName val="04"/>
      <sheetName val="05"/>
      <sheetName val="06"/>
      <sheetName val="07"/>
      <sheetName val="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B"/>
      <sheetName val="01"/>
      <sheetName val="02"/>
      <sheetName val="03"/>
      <sheetName val="0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Manager"/>
      <sheetName val="Main chart - Port- Const"/>
      <sheetName val="Assmpt"/>
      <sheetName val="Ondeo inputs"/>
      <sheetName val="Nominal inputs"/>
      <sheetName val="W_C"/>
      <sheetName val="Capex"/>
      <sheetName val="D &amp; A"/>
      <sheetName val="Taxes"/>
      <sheetName val="Calculation"/>
      <sheetName val="Financing"/>
      <sheetName val="Embasa"/>
      <sheetName val="Embasa Equity CF"/>
      <sheetName val="Embasa Val perp"/>
      <sheetName val="Descobrimento"/>
      <sheetName val="RDSPV"/>
      <sheetName val="Dividend"/>
      <sheetName val="Tariff"/>
      <sheetName val="Graphs"/>
      <sheetName val="Main chart - Eng - Nominal"/>
      <sheetName val="Profitability"/>
      <sheetName val="Project Flows"/>
      <sheetName val="Indebtness"/>
      <sheetName val="Return on Capital Employed"/>
      <sheetName val="Shareholder's flows"/>
      <sheetName val="Consolidation"/>
      <sheetName val="WACC"/>
    </sheetNames>
    <sheetDataSet>
      <sheetData sheetId="0" refreshError="1">
        <row r="5">
          <cell r="F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56"/>
  <sheetViews>
    <sheetView showGridLines="0" tabSelected="1" view="pageBreakPreview" topLeftCell="A5" zoomScale="70" zoomScaleNormal="70" zoomScaleSheetLayoutView="70" workbookViewId="0">
      <pane xSplit="2" ySplit="3" topLeftCell="S8" activePane="bottomRight" state="frozen"/>
      <selection activeCell="A5" sqref="A5"/>
      <selection pane="topRight" activeCell="C5" sqref="C5"/>
      <selection pane="bottomLeft" activeCell="A8" sqref="A8"/>
      <selection pane="bottomRight" activeCell="AD8" sqref="AD8"/>
    </sheetView>
  </sheetViews>
  <sheetFormatPr defaultRowHeight="18.75" x14ac:dyDescent="0.3"/>
  <cols>
    <col min="1" max="1" width="14.28515625" style="1" customWidth="1"/>
    <col min="2" max="2" width="56.28515625" style="2" customWidth="1"/>
    <col min="3" max="3" width="16" style="2" hidden="1" customWidth="1"/>
    <col min="4" max="4" width="12.42578125" style="3" customWidth="1"/>
    <col min="5" max="5" width="12.7109375" style="3" customWidth="1"/>
    <col min="6" max="6" width="20.7109375" style="4" customWidth="1"/>
    <col min="7" max="7" width="21.7109375" style="4" customWidth="1"/>
    <col min="8" max="8" width="20.7109375" style="5" customWidth="1"/>
    <col min="9" max="10" width="20.7109375" style="76" customWidth="1"/>
    <col min="11" max="11" width="20.7109375" style="77" customWidth="1"/>
    <col min="12" max="12" width="15.140625" style="77" customWidth="1"/>
    <col min="13" max="13" width="15.140625" style="77" hidden="1" customWidth="1"/>
    <col min="14" max="14" width="17" style="7" customWidth="1"/>
    <col min="15" max="18" width="15.7109375" style="8" customWidth="1"/>
    <col min="19" max="19" width="15.7109375" style="9" customWidth="1"/>
    <col min="20" max="26" width="15.7109375" style="8" customWidth="1"/>
    <col min="27" max="27" width="17.7109375" style="2" customWidth="1"/>
    <col min="28" max="28" width="10.85546875" style="2" customWidth="1"/>
    <col min="29" max="29" width="16.7109375" style="2" hidden="1" customWidth="1"/>
    <col min="30" max="30" width="17.7109375" style="2" customWidth="1"/>
    <col min="31" max="31" width="11.5703125" style="2" customWidth="1"/>
    <col min="32" max="32" width="16.42578125" style="2" hidden="1" customWidth="1"/>
    <col min="33" max="33" width="25.5703125" style="2" customWidth="1"/>
    <col min="34" max="34" width="24.42578125" style="2" customWidth="1"/>
    <col min="35" max="35" width="13.7109375" style="10" bestFit="1" customWidth="1"/>
    <col min="36" max="36" width="12.5703125" style="10" customWidth="1"/>
    <col min="37" max="37" width="9.85546875" style="10" hidden="1" customWidth="1"/>
    <col min="38" max="42" width="0" style="10" hidden="1" customWidth="1"/>
    <col min="43" max="5840" width="0" style="2" hidden="1" customWidth="1"/>
    <col min="5841" max="16384" width="9.140625" style="2"/>
  </cols>
  <sheetData>
    <row r="1" spans="1:42" ht="19.5" hidden="1" thickBot="1" x14ac:dyDescent="0.35">
      <c r="I1" s="3"/>
      <c r="J1" s="3"/>
      <c r="K1" s="6"/>
      <c r="L1" s="6"/>
      <c r="M1" s="6"/>
    </row>
    <row r="2" spans="1:42" ht="18.75" hidden="1" customHeight="1" x14ac:dyDescent="0.3">
      <c r="B2" s="2" t="s">
        <v>0</v>
      </c>
      <c r="D2" s="213"/>
      <c r="E2" s="213"/>
      <c r="F2" s="213"/>
      <c r="G2" s="213"/>
      <c r="H2" s="213"/>
      <c r="I2" s="213"/>
      <c r="J2" s="213"/>
      <c r="K2" s="11"/>
      <c r="L2" s="11"/>
      <c r="M2" s="11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</row>
    <row r="3" spans="1:42" ht="18.75" hidden="1" customHeight="1" x14ac:dyDescent="0.3">
      <c r="D3" s="213"/>
      <c r="E3" s="213"/>
      <c r="F3" s="213"/>
      <c r="G3" s="213"/>
      <c r="H3" s="213"/>
      <c r="I3" s="213"/>
      <c r="J3" s="213"/>
      <c r="K3" s="11"/>
      <c r="L3" s="11"/>
      <c r="M3" s="11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</row>
    <row r="4" spans="1:42" s="18" customFormat="1" ht="27" hidden="1" customHeight="1" thickBot="1" x14ac:dyDescent="0.3">
      <c r="A4" s="12"/>
      <c r="B4" s="13"/>
      <c r="C4" s="13"/>
      <c r="D4" s="13"/>
      <c r="E4" s="13"/>
      <c r="F4" s="14"/>
      <c r="G4" s="14"/>
      <c r="H4" s="14"/>
      <c r="I4" s="13"/>
      <c r="J4" s="13"/>
      <c r="K4" s="15"/>
      <c r="L4" s="15"/>
      <c r="M4" s="15"/>
      <c r="N4" s="13"/>
      <c r="O4" s="13"/>
      <c r="P4" s="13"/>
      <c r="Q4" s="13"/>
      <c r="R4" s="13"/>
      <c r="S4" s="16"/>
      <c r="T4" s="17"/>
      <c r="U4" s="13"/>
      <c r="V4" s="13"/>
      <c r="W4" s="13"/>
      <c r="X4" s="13"/>
      <c r="Y4" s="13"/>
      <c r="Z4" s="13"/>
      <c r="AI4" s="13"/>
      <c r="AJ4" s="13"/>
      <c r="AK4" s="13"/>
      <c r="AL4" s="13"/>
      <c r="AM4" s="13"/>
      <c r="AN4" s="13"/>
      <c r="AO4" s="13"/>
      <c r="AP4" s="13"/>
    </row>
    <row r="5" spans="1:42" s="18" customFormat="1" ht="85.5" customHeight="1" thickBot="1" x14ac:dyDescent="0.3">
      <c r="A5" s="214" t="s">
        <v>200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6"/>
      <c r="AI5" s="13"/>
      <c r="AJ5" s="13"/>
      <c r="AK5" s="13"/>
      <c r="AL5" s="13"/>
      <c r="AM5" s="13"/>
      <c r="AN5" s="13"/>
      <c r="AO5" s="13"/>
      <c r="AP5" s="13"/>
    </row>
    <row r="6" spans="1:42" s="19" customFormat="1" ht="69.75" customHeight="1" x14ac:dyDescent="0.25">
      <c r="A6" s="217" t="s">
        <v>1</v>
      </c>
      <c r="B6" s="217" t="s">
        <v>2</v>
      </c>
      <c r="C6" s="219" t="s">
        <v>3</v>
      </c>
      <c r="D6" s="221" t="s">
        <v>4</v>
      </c>
      <c r="E6" s="221" t="s">
        <v>5</v>
      </c>
      <c r="F6" s="124" t="s">
        <v>6</v>
      </c>
      <c r="G6" s="125" t="s">
        <v>7</v>
      </c>
      <c r="H6" s="126" t="s">
        <v>8</v>
      </c>
      <c r="I6" s="223" t="s">
        <v>9</v>
      </c>
      <c r="J6" s="224"/>
      <c r="K6" s="224"/>
      <c r="L6" s="224" t="s">
        <v>155</v>
      </c>
      <c r="M6" s="225"/>
      <c r="N6" s="200"/>
      <c r="O6" s="202" t="s">
        <v>10</v>
      </c>
      <c r="P6" s="203"/>
      <c r="Q6" s="203"/>
      <c r="R6" s="203"/>
      <c r="S6" s="203"/>
      <c r="T6" s="203"/>
      <c r="U6" s="203"/>
      <c r="V6" s="203"/>
      <c r="W6" s="203"/>
      <c r="X6" s="204"/>
      <c r="Y6" s="202" t="s">
        <v>156</v>
      </c>
      <c r="Z6" s="204"/>
      <c r="AA6" s="205" t="s">
        <v>11</v>
      </c>
      <c r="AB6" s="206"/>
      <c r="AC6" s="206"/>
      <c r="AD6" s="206"/>
      <c r="AE6" s="206"/>
      <c r="AF6" s="207"/>
      <c r="AG6" s="208"/>
      <c r="AI6" s="20"/>
      <c r="AJ6" s="20"/>
      <c r="AK6" s="20"/>
      <c r="AL6" s="20"/>
      <c r="AM6" s="20"/>
      <c r="AN6" s="20"/>
      <c r="AO6" s="20"/>
      <c r="AP6" s="20"/>
    </row>
    <row r="7" spans="1:42" s="19" customFormat="1" ht="84.95" customHeight="1" thickBot="1" x14ac:dyDescent="0.3">
      <c r="A7" s="218"/>
      <c r="B7" s="218"/>
      <c r="C7" s="220"/>
      <c r="D7" s="222"/>
      <c r="E7" s="222"/>
      <c r="F7" s="127" t="s">
        <v>12</v>
      </c>
      <c r="G7" s="128" t="s">
        <v>13</v>
      </c>
      <c r="H7" s="129" t="s">
        <v>13</v>
      </c>
      <c r="I7" s="130" t="s">
        <v>14</v>
      </c>
      <c r="J7" s="131" t="s">
        <v>15</v>
      </c>
      <c r="K7" s="131" t="s">
        <v>16</v>
      </c>
      <c r="L7" s="132" t="s">
        <v>17</v>
      </c>
      <c r="M7" s="133" t="s">
        <v>18</v>
      </c>
      <c r="N7" s="201"/>
      <c r="O7" s="134" t="s">
        <v>19</v>
      </c>
      <c r="P7" s="134" t="s">
        <v>20</v>
      </c>
      <c r="Q7" s="134" t="s">
        <v>21</v>
      </c>
      <c r="R7" s="134" t="s">
        <v>22</v>
      </c>
      <c r="S7" s="134" t="s">
        <v>23</v>
      </c>
      <c r="T7" s="134" t="s">
        <v>24</v>
      </c>
      <c r="U7" s="134" t="s">
        <v>25</v>
      </c>
      <c r="V7" s="134" t="s">
        <v>26</v>
      </c>
      <c r="W7" s="134" t="s">
        <v>27</v>
      </c>
      <c r="X7" s="135" t="s">
        <v>28</v>
      </c>
      <c r="Y7" s="136" t="s">
        <v>29</v>
      </c>
      <c r="Z7" s="137" t="s">
        <v>30</v>
      </c>
      <c r="AA7" s="209" t="s">
        <v>157</v>
      </c>
      <c r="AB7" s="210"/>
      <c r="AC7" s="211"/>
      <c r="AD7" s="212" t="s">
        <v>201</v>
      </c>
      <c r="AE7" s="210"/>
      <c r="AF7" s="211"/>
      <c r="AG7" s="138" t="s">
        <v>31</v>
      </c>
      <c r="AI7" s="20"/>
      <c r="AJ7" s="20"/>
      <c r="AK7" s="20"/>
      <c r="AL7" s="20"/>
      <c r="AM7" s="20"/>
      <c r="AN7" s="20"/>
      <c r="AO7" s="20"/>
      <c r="AP7" s="20"/>
    </row>
    <row r="8" spans="1:42" s="10" customFormat="1" ht="35.1" customHeight="1" thickBot="1" x14ac:dyDescent="0.35">
      <c r="A8" s="121" t="s">
        <v>167</v>
      </c>
      <c r="B8" s="21" t="s">
        <v>168</v>
      </c>
      <c r="C8" s="81"/>
      <c r="D8" s="23"/>
      <c r="E8" s="23"/>
      <c r="F8" s="24"/>
      <c r="G8" s="24"/>
      <c r="H8" s="24"/>
      <c r="I8" s="25"/>
      <c r="J8" s="25"/>
      <c r="K8" s="26"/>
      <c r="L8" s="27"/>
      <c r="M8" s="28"/>
      <c r="N8" s="29"/>
      <c r="O8" s="30"/>
      <c r="P8" s="30"/>
      <c r="Q8" s="30"/>
      <c r="R8" s="30"/>
      <c r="S8" s="30"/>
      <c r="T8" s="30"/>
      <c r="U8" s="27"/>
      <c r="V8" s="27"/>
      <c r="W8" s="27"/>
      <c r="X8" s="27"/>
      <c r="Y8" s="27"/>
      <c r="Z8" s="27"/>
      <c r="AA8" s="31"/>
      <c r="AB8" s="32"/>
      <c r="AC8" s="33"/>
      <c r="AD8" s="32"/>
      <c r="AE8" s="32"/>
      <c r="AF8" s="33"/>
      <c r="AG8" s="34"/>
      <c r="AH8" s="2"/>
    </row>
    <row r="9" spans="1:42" s="10" customFormat="1" ht="34.5" customHeight="1" thickBot="1" x14ac:dyDescent="0.35">
      <c r="A9" s="121" t="s">
        <v>169</v>
      </c>
      <c r="B9" s="21" t="s">
        <v>170</v>
      </c>
      <c r="C9" s="81"/>
      <c r="D9" s="23"/>
      <c r="E9" s="23"/>
      <c r="F9" s="24"/>
      <c r="G9" s="24"/>
      <c r="H9" s="24"/>
      <c r="I9" s="25"/>
      <c r="J9" s="25"/>
      <c r="K9" s="26"/>
      <c r="L9" s="27"/>
      <c r="M9" s="28"/>
      <c r="N9" s="29"/>
      <c r="O9" s="30"/>
      <c r="P9" s="30"/>
      <c r="Q9" s="30"/>
      <c r="R9" s="30"/>
      <c r="S9" s="30"/>
      <c r="T9" s="30"/>
      <c r="U9" s="27"/>
      <c r="V9" s="27"/>
      <c r="W9" s="27"/>
      <c r="X9" s="27"/>
      <c r="Y9" s="27"/>
      <c r="Z9" s="27"/>
      <c r="AA9" s="31"/>
      <c r="AB9" s="32"/>
      <c r="AC9" s="33"/>
      <c r="AD9" s="32"/>
      <c r="AE9" s="32"/>
      <c r="AF9" s="33"/>
      <c r="AG9" s="34"/>
      <c r="AH9" s="2"/>
    </row>
    <row r="10" spans="1:42" ht="36" customHeight="1" thickBot="1" x14ac:dyDescent="0.35">
      <c r="A10" s="122"/>
      <c r="B10" s="21" t="s">
        <v>171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5"/>
      <c r="AH10" s="57"/>
    </row>
    <row r="11" spans="1:42" s="105" customFormat="1" ht="54.95" customHeight="1" x14ac:dyDescent="0.3">
      <c r="A11" s="198"/>
      <c r="B11" s="147" t="s">
        <v>180</v>
      </c>
      <c r="C11" s="149" t="s">
        <v>32</v>
      </c>
      <c r="D11" s="151" t="s">
        <v>76</v>
      </c>
      <c r="E11" s="151" t="s">
        <v>77</v>
      </c>
      <c r="F11" s="167" t="s">
        <v>35</v>
      </c>
      <c r="G11" s="189" t="s">
        <v>35</v>
      </c>
      <c r="H11" s="159" t="s">
        <v>35</v>
      </c>
      <c r="I11" s="161">
        <v>42434</v>
      </c>
      <c r="J11" s="169">
        <v>42794</v>
      </c>
      <c r="K11" s="171">
        <f>(J11-I11)</f>
        <v>360</v>
      </c>
      <c r="L11" s="173">
        <v>0</v>
      </c>
      <c r="M11" s="175" t="s">
        <v>32</v>
      </c>
      <c r="N11" s="87" t="s">
        <v>36</v>
      </c>
      <c r="O11" s="84">
        <v>4.8599999999999997E-2</v>
      </c>
      <c r="P11" s="102">
        <v>4.8599999999999997E-2</v>
      </c>
      <c r="Q11" s="102">
        <v>8.7999999999999995E-2</v>
      </c>
      <c r="R11" s="102">
        <v>8.7999999999999995E-2</v>
      </c>
      <c r="S11" s="102">
        <v>9.64E-2</v>
      </c>
      <c r="T11" s="102">
        <v>9.64E-2</v>
      </c>
      <c r="U11" s="102">
        <v>0.10969999999999999</v>
      </c>
      <c r="V11" s="102">
        <v>0.10969999999999999</v>
      </c>
      <c r="W11" s="102">
        <v>0.1188</v>
      </c>
      <c r="X11" s="85">
        <v>0.11219999999999999</v>
      </c>
      <c r="Y11" s="101">
        <v>4.1799999999999997E-2</v>
      </c>
      <c r="Z11" s="85">
        <v>4.1799999999999997E-2</v>
      </c>
      <c r="AA11" s="88" t="s">
        <v>36</v>
      </c>
      <c r="AB11" s="89">
        <f t="shared" ref="AB11:AB12" si="0">SUM(O11:Z11)</f>
        <v>0.99999999999999989</v>
      </c>
      <c r="AC11" s="90" t="s">
        <v>32</v>
      </c>
      <c r="AD11" s="74" t="s">
        <v>36</v>
      </c>
      <c r="AE11" s="89">
        <f>SUM(L11,O11:R11:S11:U11:V11:W11:X11:Y11)</f>
        <v>0.95819999999999994</v>
      </c>
      <c r="AF11" s="91" t="s">
        <v>32</v>
      </c>
      <c r="AG11" s="143" t="str">
        <f t="shared" ref="AG11" si="1">IF(AE12=AE11,"CONFORME PLANEJAMENTO",IF(AE12&lt;AE11,"ATRASADA","ADIANTADA"))</f>
        <v>ATRASADA</v>
      </c>
      <c r="AH11" s="104"/>
    </row>
    <row r="12" spans="1:42" s="105" customFormat="1" ht="54.95" customHeight="1" thickBot="1" x14ac:dyDescent="0.35">
      <c r="A12" s="199"/>
      <c r="B12" s="148"/>
      <c r="C12" s="150"/>
      <c r="D12" s="152"/>
      <c r="E12" s="152"/>
      <c r="F12" s="168"/>
      <c r="G12" s="190"/>
      <c r="H12" s="160"/>
      <c r="I12" s="162"/>
      <c r="J12" s="170"/>
      <c r="K12" s="172"/>
      <c r="L12" s="174"/>
      <c r="M12" s="176"/>
      <c r="N12" s="92" t="s">
        <v>37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94">
        <v>0</v>
      </c>
      <c r="Y12" s="108">
        <v>0</v>
      </c>
      <c r="Z12" s="103">
        <v>0</v>
      </c>
      <c r="AA12" s="95" t="s">
        <v>37</v>
      </c>
      <c r="AB12" s="96">
        <f t="shared" si="0"/>
        <v>0</v>
      </c>
      <c r="AC12" s="97" t="s">
        <v>32</v>
      </c>
      <c r="AD12" s="75" t="s">
        <v>37</v>
      </c>
      <c r="AE12" s="96">
        <f>L11+SUM(O12:X12)</f>
        <v>0</v>
      </c>
      <c r="AF12" s="98" t="s">
        <v>32</v>
      </c>
      <c r="AG12" s="144"/>
      <c r="AH12" s="106"/>
      <c r="AI12" s="107">
        <v>1</v>
      </c>
    </row>
    <row r="13" spans="1:42" s="10" customFormat="1" ht="35.1" customHeight="1" thickBot="1" x14ac:dyDescent="0.35">
      <c r="A13" s="121" t="s">
        <v>38</v>
      </c>
      <c r="B13" s="21" t="s">
        <v>39</v>
      </c>
      <c r="C13" s="22"/>
      <c r="D13" s="23"/>
      <c r="E13" s="23"/>
      <c r="F13" s="24"/>
      <c r="G13" s="24"/>
      <c r="H13" s="24"/>
      <c r="I13" s="25"/>
      <c r="J13" s="25"/>
      <c r="K13" s="26"/>
      <c r="L13" s="27"/>
      <c r="M13" s="28"/>
      <c r="N13" s="29"/>
      <c r="O13" s="30"/>
      <c r="P13" s="30"/>
      <c r="Q13" s="30"/>
      <c r="R13" s="30"/>
      <c r="S13" s="30"/>
      <c r="T13" s="30"/>
      <c r="U13" s="27"/>
      <c r="V13" s="27"/>
      <c r="W13" s="27"/>
      <c r="X13" s="27"/>
      <c r="Y13" s="27"/>
      <c r="Z13" s="27"/>
      <c r="AA13" s="31"/>
      <c r="AB13" s="32"/>
      <c r="AC13" s="33"/>
      <c r="AD13" s="32"/>
      <c r="AE13" s="32"/>
      <c r="AF13" s="33"/>
      <c r="AG13" s="34"/>
      <c r="AH13" s="2"/>
    </row>
    <row r="14" spans="1:42" s="10" customFormat="1" ht="35.1" customHeight="1" thickBot="1" x14ac:dyDescent="0.35">
      <c r="A14" s="121" t="s">
        <v>40</v>
      </c>
      <c r="B14" s="21" t="s">
        <v>41</v>
      </c>
      <c r="C14" s="22"/>
      <c r="D14" s="23"/>
      <c r="E14" s="23"/>
      <c r="F14" s="24"/>
      <c r="G14" s="24"/>
      <c r="H14" s="24"/>
      <c r="I14" s="25"/>
      <c r="J14" s="25"/>
      <c r="K14" s="26"/>
      <c r="L14" s="27"/>
      <c r="M14" s="28"/>
      <c r="N14" s="29"/>
      <c r="O14" s="30"/>
      <c r="P14" s="30"/>
      <c r="Q14" s="30"/>
      <c r="R14" s="30"/>
      <c r="S14" s="30"/>
      <c r="T14" s="30"/>
      <c r="U14" s="27"/>
      <c r="V14" s="27"/>
      <c r="W14" s="27"/>
      <c r="X14" s="27"/>
      <c r="Y14" s="27"/>
      <c r="Z14" s="27"/>
      <c r="AA14" s="31"/>
      <c r="AB14" s="32"/>
      <c r="AC14" s="33"/>
      <c r="AD14" s="32"/>
      <c r="AE14" s="32"/>
      <c r="AF14" s="33"/>
      <c r="AG14" s="34"/>
      <c r="AH14" s="2"/>
    </row>
    <row r="15" spans="1:42" s="10" customFormat="1" ht="35.1" customHeight="1" thickBot="1" x14ac:dyDescent="0.35">
      <c r="A15" s="122" t="s">
        <v>42</v>
      </c>
      <c r="B15" s="55" t="s">
        <v>43</v>
      </c>
      <c r="C15" s="22"/>
      <c r="D15" s="23"/>
      <c r="E15" s="23"/>
      <c r="F15" s="24"/>
      <c r="G15" s="24"/>
      <c r="H15" s="24"/>
      <c r="I15" s="25"/>
      <c r="J15" s="25"/>
      <c r="K15" s="26"/>
      <c r="L15" s="27"/>
      <c r="M15" s="28"/>
      <c r="N15" s="29"/>
      <c r="O15" s="30"/>
      <c r="P15" s="30"/>
      <c r="Q15" s="30"/>
      <c r="R15" s="30"/>
      <c r="S15" s="30"/>
      <c r="T15" s="30"/>
      <c r="U15" s="27"/>
      <c r="V15" s="27"/>
      <c r="W15" s="27"/>
      <c r="X15" s="27"/>
      <c r="Y15" s="27"/>
      <c r="Z15" s="27"/>
      <c r="AA15" s="31"/>
      <c r="AB15" s="32"/>
      <c r="AC15" s="33"/>
      <c r="AD15" s="32"/>
      <c r="AE15" s="32"/>
      <c r="AF15" s="33"/>
      <c r="AG15" s="34"/>
      <c r="AH15" s="2"/>
    </row>
    <row r="16" spans="1:42" s="10" customFormat="1" ht="35.1" customHeight="1" thickBot="1" x14ac:dyDescent="0.35">
      <c r="A16" s="123"/>
      <c r="B16" s="56" t="s">
        <v>181</v>
      </c>
      <c r="C16" s="193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5"/>
      <c r="AH16" s="57"/>
      <c r="AI16" s="10" t="s">
        <v>44</v>
      </c>
      <c r="AJ16" s="10" t="s">
        <v>45</v>
      </c>
    </row>
    <row r="17" spans="1:35" s="105" customFormat="1" ht="24.95" customHeight="1" x14ac:dyDescent="0.3">
      <c r="A17" s="198"/>
      <c r="B17" s="147" t="s">
        <v>46</v>
      </c>
      <c r="C17" s="149" t="s">
        <v>32</v>
      </c>
      <c r="D17" s="151">
        <v>814.8</v>
      </c>
      <c r="E17" s="151">
        <v>824.5</v>
      </c>
      <c r="F17" s="167" t="s">
        <v>47</v>
      </c>
      <c r="G17" s="189" t="s">
        <v>48</v>
      </c>
      <c r="H17" s="159" t="s">
        <v>35</v>
      </c>
      <c r="I17" s="161">
        <v>41776</v>
      </c>
      <c r="J17" s="169">
        <v>42078</v>
      </c>
      <c r="K17" s="171">
        <f>(J17-I17)</f>
        <v>302</v>
      </c>
      <c r="L17" s="173">
        <v>1</v>
      </c>
      <c r="M17" s="175" t="s">
        <v>32</v>
      </c>
      <c r="N17" s="87" t="s">
        <v>36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99"/>
      <c r="Y17" s="84"/>
      <c r="Z17" s="85"/>
      <c r="AA17" s="88" t="s">
        <v>36</v>
      </c>
      <c r="AB17" s="89">
        <f t="shared" ref="AB17:AB22" si="2">SUM(O17:Z17)</f>
        <v>0</v>
      </c>
      <c r="AC17" s="90" t="s">
        <v>32</v>
      </c>
      <c r="AD17" s="74" t="s">
        <v>36</v>
      </c>
      <c r="AE17" s="89">
        <f>L17+SUM(O17:X17)</f>
        <v>1</v>
      </c>
      <c r="AF17" s="91" t="s">
        <v>32</v>
      </c>
      <c r="AG17" s="143" t="str">
        <f t="shared" ref="AG17" si="3">IF(AE18=AE17,"CONFORME PLANEJAMENTO",IF(AE18&lt;AE17,"ATRASADA","ADIANTADA"))</f>
        <v>CONFORME PLANEJAMENTO</v>
      </c>
      <c r="AH17" s="104"/>
    </row>
    <row r="18" spans="1:35" s="105" customFormat="1" ht="24.95" customHeight="1" thickBot="1" x14ac:dyDescent="0.35">
      <c r="A18" s="199"/>
      <c r="B18" s="148"/>
      <c r="C18" s="150"/>
      <c r="D18" s="152"/>
      <c r="E18" s="152"/>
      <c r="F18" s="168"/>
      <c r="G18" s="190"/>
      <c r="H18" s="160"/>
      <c r="I18" s="162"/>
      <c r="J18" s="170"/>
      <c r="K18" s="172"/>
      <c r="L18" s="174"/>
      <c r="M18" s="176"/>
      <c r="N18" s="92" t="s">
        <v>37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0"/>
      <c r="Y18" s="93"/>
      <c r="Z18" s="94"/>
      <c r="AA18" s="95" t="s">
        <v>37</v>
      </c>
      <c r="AB18" s="96">
        <f t="shared" si="2"/>
        <v>0</v>
      </c>
      <c r="AC18" s="97" t="s">
        <v>32</v>
      </c>
      <c r="AD18" s="75" t="s">
        <v>37</v>
      </c>
      <c r="AE18" s="96">
        <f>L17+SUM(O18:X18)</f>
        <v>1</v>
      </c>
      <c r="AF18" s="98" t="s">
        <v>32</v>
      </c>
      <c r="AG18" s="144"/>
      <c r="AH18" s="106"/>
      <c r="AI18" s="107">
        <v>1</v>
      </c>
    </row>
    <row r="19" spans="1:35" s="105" customFormat="1" ht="24.95" customHeight="1" x14ac:dyDescent="0.3">
      <c r="A19" s="198"/>
      <c r="B19" s="147" t="s">
        <v>56</v>
      </c>
      <c r="C19" s="149" t="s">
        <v>32</v>
      </c>
      <c r="D19" s="151">
        <v>824.5</v>
      </c>
      <c r="E19" s="151">
        <v>827.7</v>
      </c>
      <c r="F19" s="167" t="s">
        <v>66</v>
      </c>
      <c r="G19" s="189" t="s">
        <v>57</v>
      </c>
      <c r="H19" s="159" t="s">
        <v>35</v>
      </c>
      <c r="I19" s="161">
        <v>42126</v>
      </c>
      <c r="J19" s="169">
        <v>42581</v>
      </c>
      <c r="K19" s="171">
        <f>(J19-I19)</f>
        <v>455</v>
      </c>
      <c r="L19" s="173">
        <v>0.84</v>
      </c>
      <c r="M19" s="175" t="s">
        <v>32</v>
      </c>
      <c r="N19" s="87" t="s">
        <v>36</v>
      </c>
      <c r="O19" s="102"/>
      <c r="P19" s="102"/>
      <c r="Q19" s="110">
        <v>0.03</v>
      </c>
      <c r="R19" s="110">
        <v>0.04</v>
      </c>
      <c r="S19" s="110">
        <v>0.09</v>
      </c>
      <c r="T19" s="102"/>
      <c r="U19" s="102"/>
      <c r="V19" s="102"/>
      <c r="W19" s="102"/>
      <c r="X19" s="102"/>
      <c r="Y19" s="84"/>
      <c r="Z19" s="102"/>
      <c r="AA19" s="88" t="s">
        <v>36</v>
      </c>
      <c r="AB19" s="89">
        <f>SUM(O19:Z19)</f>
        <v>0.16</v>
      </c>
      <c r="AC19" s="90" t="s">
        <v>32</v>
      </c>
      <c r="AD19" s="74" t="s">
        <v>36</v>
      </c>
      <c r="AE19" s="89">
        <v>1</v>
      </c>
      <c r="AF19" s="91" t="s">
        <v>32</v>
      </c>
      <c r="AG19" s="143" t="str">
        <f t="shared" ref="AG19" si="4">IF(AE20=AE19,"CONFORME PLANEJAMENTO",IF(AE20&lt;AE19,"ATRASADA","ADIANTADA"))</f>
        <v>ATRASADA</v>
      </c>
      <c r="AH19" s="106"/>
    </row>
    <row r="20" spans="1:35" s="105" customFormat="1" ht="24.95" customHeight="1" thickBot="1" x14ac:dyDescent="0.35">
      <c r="A20" s="199"/>
      <c r="B20" s="148"/>
      <c r="C20" s="150"/>
      <c r="D20" s="152"/>
      <c r="E20" s="152"/>
      <c r="F20" s="168"/>
      <c r="G20" s="190"/>
      <c r="H20" s="160"/>
      <c r="I20" s="162"/>
      <c r="J20" s="170"/>
      <c r="K20" s="172"/>
      <c r="L20" s="174"/>
      <c r="M20" s="176"/>
      <c r="N20" s="92" t="s">
        <v>37</v>
      </c>
      <c r="O20" s="103"/>
      <c r="P20" s="103"/>
      <c r="Q20" s="103">
        <v>0</v>
      </c>
      <c r="R20" s="103">
        <v>0</v>
      </c>
      <c r="S20" s="103">
        <v>0</v>
      </c>
      <c r="T20" s="103"/>
      <c r="U20" s="103"/>
      <c r="V20" s="103"/>
      <c r="W20" s="103"/>
      <c r="X20" s="100"/>
      <c r="Y20" s="93"/>
      <c r="Z20" s="94"/>
      <c r="AA20" s="95" t="s">
        <v>37</v>
      </c>
      <c r="AB20" s="96">
        <f t="shared" si="2"/>
        <v>0</v>
      </c>
      <c r="AC20" s="97" t="s">
        <v>32</v>
      </c>
      <c r="AD20" s="75" t="s">
        <v>37</v>
      </c>
      <c r="AE20" s="96">
        <f>L19+SUM(O20:X20:Y20)</f>
        <v>0.84</v>
      </c>
      <c r="AF20" s="98" t="s">
        <v>32</v>
      </c>
      <c r="AG20" s="144"/>
      <c r="AH20" s="106"/>
      <c r="AI20" s="107">
        <v>1</v>
      </c>
    </row>
    <row r="21" spans="1:35" s="105" customFormat="1" ht="24.95" customHeight="1" thickBot="1" x14ac:dyDescent="0.35">
      <c r="A21" s="198"/>
      <c r="B21" s="147" t="s">
        <v>49</v>
      </c>
      <c r="C21" s="149" t="s">
        <v>32</v>
      </c>
      <c r="D21" s="151">
        <v>827.7</v>
      </c>
      <c r="E21" s="151">
        <v>833.2</v>
      </c>
      <c r="F21" s="167" t="s">
        <v>47</v>
      </c>
      <c r="G21" s="189" t="s">
        <v>48</v>
      </c>
      <c r="H21" s="159" t="s">
        <v>35</v>
      </c>
      <c r="I21" s="161">
        <v>41776</v>
      </c>
      <c r="J21" s="169">
        <v>42116</v>
      </c>
      <c r="K21" s="171">
        <f t="shared" ref="K21" si="5">(J21-I21)</f>
        <v>340</v>
      </c>
      <c r="L21" s="173">
        <v>1</v>
      </c>
      <c r="M21" s="175" t="s">
        <v>32</v>
      </c>
      <c r="N21" s="87" t="s">
        <v>36</v>
      </c>
      <c r="O21" s="84"/>
      <c r="P21" s="102"/>
      <c r="Q21" s="102"/>
      <c r="R21" s="102"/>
      <c r="S21" s="102"/>
      <c r="T21" s="102"/>
      <c r="U21" s="102"/>
      <c r="V21" s="102"/>
      <c r="W21" s="102"/>
      <c r="X21" s="99"/>
      <c r="Y21" s="84"/>
      <c r="Z21" s="85"/>
      <c r="AA21" s="88" t="s">
        <v>36</v>
      </c>
      <c r="AB21" s="96">
        <f t="shared" si="2"/>
        <v>0</v>
      </c>
      <c r="AC21" s="90" t="s">
        <v>32</v>
      </c>
      <c r="AD21" s="74" t="s">
        <v>36</v>
      </c>
      <c r="AE21" s="89">
        <f>L21+SUM(O21:X21)</f>
        <v>1</v>
      </c>
      <c r="AF21" s="91" t="s">
        <v>32</v>
      </c>
      <c r="AG21" s="143" t="str">
        <f t="shared" ref="AG21" si="6">IF(AE22=AE21,"CONFORME PLANEJAMENTO",IF(AE22&lt;AE21,"ATRASADA","ADIANTADA"))</f>
        <v>CONFORME PLANEJAMENTO</v>
      </c>
      <c r="AH21" s="104"/>
    </row>
    <row r="22" spans="1:35" s="105" customFormat="1" ht="24.95" customHeight="1" thickBot="1" x14ac:dyDescent="0.35">
      <c r="A22" s="199"/>
      <c r="B22" s="148"/>
      <c r="C22" s="150"/>
      <c r="D22" s="152"/>
      <c r="E22" s="152"/>
      <c r="F22" s="168"/>
      <c r="G22" s="190"/>
      <c r="H22" s="160"/>
      <c r="I22" s="162"/>
      <c r="J22" s="170"/>
      <c r="K22" s="172"/>
      <c r="L22" s="174"/>
      <c r="M22" s="176"/>
      <c r="N22" s="92" t="s">
        <v>37</v>
      </c>
      <c r="O22" s="93"/>
      <c r="P22" s="103"/>
      <c r="Q22" s="103"/>
      <c r="R22" s="103"/>
      <c r="S22" s="103"/>
      <c r="T22" s="103"/>
      <c r="U22" s="103"/>
      <c r="V22" s="103"/>
      <c r="W22" s="103"/>
      <c r="X22" s="100"/>
      <c r="Y22" s="93"/>
      <c r="Z22" s="94"/>
      <c r="AA22" s="95" t="s">
        <v>37</v>
      </c>
      <c r="AB22" s="96">
        <f t="shared" si="2"/>
        <v>0</v>
      </c>
      <c r="AC22" s="97" t="s">
        <v>32</v>
      </c>
      <c r="AD22" s="75" t="s">
        <v>37</v>
      </c>
      <c r="AE22" s="96">
        <f>L21+SUM(O22:X22)</f>
        <v>1</v>
      </c>
      <c r="AF22" s="98" t="s">
        <v>32</v>
      </c>
      <c r="AG22" s="144"/>
      <c r="AH22" s="106"/>
      <c r="AI22" s="107">
        <v>1</v>
      </c>
    </row>
    <row r="23" spans="1:35" s="105" customFormat="1" ht="24.95" customHeight="1" x14ac:dyDescent="0.3">
      <c r="A23" s="198"/>
      <c r="B23" s="147" t="s">
        <v>58</v>
      </c>
      <c r="C23" s="149" t="s">
        <v>32</v>
      </c>
      <c r="D23" s="151">
        <v>833.2</v>
      </c>
      <c r="E23" s="151">
        <v>838.3</v>
      </c>
      <c r="F23" s="167" t="s">
        <v>66</v>
      </c>
      <c r="G23" s="159" t="s">
        <v>199</v>
      </c>
      <c r="H23" s="159" t="s">
        <v>35</v>
      </c>
      <c r="I23" s="161">
        <v>42434</v>
      </c>
      <c r="J23" s="169">
        <v>42793</v>
      </c>
      <c r="K23" s="171">
        <f t="shared" ref="K23" si="7">(J23-I23)</f>
        <v>359</v>
      </c>
      <c r="L23" s="173">
        <v>0</v>
      </c>
      <c r="M23" s="175" t="s">
        <v>32</v>
      </c>
      <c r="N23" s="87" t="s">
        <v>36</v>
      </c>
      <c r="O23" s="84">
        <v>4.24E-2</v>
      </c>
      <c r="P23" s="102">
        <v>4.24E-2</v>
      </c>
      <c r="Q23" s="102">
        <v>8.1799999999999998E-2</v>
      </c>
      <c r="R23" s="102">
        <v>8.1799999999999998E-2</v>
      </c>
      <c r="S23" s="102">
        <v>9.0200000000000002E-2</v>
      </c>
      <c r="T23" s="102">
        <v>9.0200000000000002E-2</v>
      </c>
      <c r="U23" s="102">
        <v>0.1235</v>
      </c>
      <c r="V23" s="102">
        <v>0.13550000000000001</v>
      </c>
      <c r="W23" s="102">
        <v>0.13550000000000001</v>
      </c>
      <c r="X23" s="99">
        <v>0.1055</v>
      </c>
      <c r="Y23" s="84">
        <v>3.56E-2</v>
      </c>
      <c r="Z23" s="85">
        <v>3.56E-2</v>
      </c>
      <c r="AA23" s="88" t="s">
        <v>36</v>
      </c>
      <c r="AB23" s="74">
        <f>SUM(O23:Z23)</f>
        <v>0.99999999999999989</v>
      </c>
      <c r="AC23" s="90" t="s">
        <v>32</v>
      </c>
      <c r="AD23" s="74" t="s">
        <v>36</v>
      </c>
      <c r="AE23" s="89">
        <f>SUM(O23:R23:S23:U23:V23:W23:X23:Y23)</f>
        <v>0.96439999999999992</v>
      </c>
      <c r="AF23" s="91" t="s">
        <v>32</v>
      </c>
      <c r="AG23" s="143" t="str">
        <f t="shared" ref="AG23" si="8">IF(AE24=AE23,"CONFORME PLANEJAMENTO",IF(AE24&lt;AE23,"ATRASADA","ADIANTADA"))</f>
        <v>ATRASADA</v>
      </c>
      <c r="AH23" s="104"/>
    </row>
    <row r="24" spans="1:35" s="105" customFormat="1" ht="24.95" customHeight="1" thickBot="1" x14ac:dyDescent="0.35">
      <c r="A24" s="199"/>
      <c r="B24" s="148"/>
      <c r="C24" s="150"/>
      <c r="D24" s="152"/>
      <c r="E24" s="152"/>
      <c r="F24" s="168"/>
      <c r="G24" s="160"/>
      <c r="H24" s="160"/>
      <c r="I24" s="162"/>
      <c r="J24" s="170"/>
      <c r="K24" s="172"/>
      <c r="L24" s="174"/>
      <c r="M24" s="176"/>
      <c r="N24" s="92" t="s">
        <v>37</v>
      </c>
      <c r="O24" s="9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0">
        <v>0</v>
      </c>
      <c r="Y24" s="93">
        <v>0</v>
      </c>
      <c r="Z24" s="94">
        <v>0</v>
      </c>
      <c r="AA24" s="95" t="s">
        <v>37</v>
      </c>
      <c r="AB24" s="96">
        <f t="shared" ref="AB24" si="9">SUM(O24:Z24)</f>
        <v>0</v>
      </c>
      <c r="AC24" s="97" t="s">
        <v>32</v>
      </c>
      <c r="AD24" s="75" t="s">
        <v>37</v>
      </c>
      <c r="AE24" s="96">
        <f>L23+SUM(O24:X24)</f>
        <v>0</v>
      </c>
      <c r="AF24" s="98" t="s">
        <v>32</v>
      </c>
      <c r="AG24" s="144"/>
      <c r="AH24" s="106"/>
      <c r="AI24" s="107">
        <v>1</v>
      </c>
    </row>
    <row r="25" spans="1:35" s="105" customFormat="1" ht="24.95" customHeight="1" x14ac:dyDescent="0.3">
      <c r="A25" s="198"/>
      <c r="B25" s="147" t="s">
        <v>50</v>
      </c>
      <c r="C25" s="149" t="s">
        <v>32</v>
      </c>
      <c r="D25" s="151">
        <v>838.3</v>
      </c>
      <c r="E25" s="151">
        <v>848.5</v>
      </c>
      <c r="F25" s="167" t="s">
        <v>47</v>
      </c>
      <c r="G25" s="189" t="s">
        <v>48</v>
      </c>
      <c r="H25" s="159" t="s">
        <v>35</v>
      </c>
      <c r="I25" s="161">
        <v>41783</v>
      </c>
      <c r="J25" s="169">
        <v>42157</v>
      </c>
      <c r="K25" s="171">
        <f t="shared" ref="K25" si="10">(J25-I25)</f>
        <v>374</v>
      </c>
      <c r="L25" s="173">
        <v>1</v>
      </c>
      <c r="M25" s="175" t="s">
        <v>32</v>
      </c>
      <c r="N25" s="87" t="s">
        <v>36</v>
      </c>
      <c r="O25" s="84"/>
      <c r="P25" s="102"/>
      <c r="Q25" s="102"/>
      <c r="R25" s="102"/>
      <c r="S25" s="102"/>
      <c r="T25" s="102"/>
      <c r="U25" s="102"/>
      <c r="V25" s="102"/>
      <c r="W25" s="102"/>
      <c r="X25" s="99"/>
      <c r="Y25" s="84"/>
      <c r="Z25" s="85"/>
      <c r="AA25" s="88" t="s">
        <v>36</v>
      </c>
      <c r="AB25" s="74">
        <f t="shared" ref="AB25:AB48" si="11">SUM(O25:Z25)</f>
        <v>0</v>
      </c>
      <c r="AC25" s="90" t="s">
        <v>32</v>
      </c>
      <c r="AD25" s="74" t="s">
        <v>36</v>
      </c>
      <c r="AE25" s="89">
        <f>L25+SUM(O25:X25)</f>
        <v>1</v>
      </c>
      <c r="AF25" s="91" t="s">
        <v>32</v>
      </c>
      <c r="AG25" s="143" t="str">
        <f t="shared" ref="AG25" si="12">IF(AE26=AE25,"CONFORME PLANEJAMENTO",IF(AE26&lt;AE25,"ATRASADA","ADIANTADA"))</f>
        <v>CONFORME PLANEJAMENTO</v>
      </c>
      <c r="AH25" s="104"/>
    </row>
    <row r="26" spans="1:35" s="105" customFormat="1" ht="24.95" customHeight="1" thickBot="1" x14ac:dyDescent="0.35">
      <c r="A26" s="199"/>
      <c r="B26" s="148"/>
      <c r="C26" s="150"/>
      <c r="D26" s="152"/>
      <c r="E26" s="152"/>
      <c r="F26" s="168"/>
      <c r="G26" s="190"/>
      <c r="H26" s="160"/>
      <c r="I26" s="162"/>
      <c r="J26" s="170"/>
      <c r="K26" s="172"/>
      <c r="L26" s="174"/>
      <c r="M26" s="176"/>
      <c r="N26" s="92" t="s">
        <v>37</v>
      </c>
      <c r="O26" s="93"/>
      <c r="P26" s="103"/>
      <c r="Q26" s="103"/>
      <c r="R26" s="103"/>
      <c r="S26" s="103"/>
      <c r="T26" s="103"/>
      <c r="U26" s="103"/>
      <c r="V26" s="103"/>
      <c r="W26" s="103"/>
      <c r="X26" s="100"/>
      <c r="Y26" s="93"/>
      <c r="Z26" s="94"/>
      <c r="AA26" s="95" t="s">
        <v>37</v>
      </c>
      <c r="AB26" s="96">
        <f t="shared" si="11"/>
        <v>0</v>
      </c>
      <c r="AC26" s="97" t="s">
        <v>32</v>
      </c>
      <c r="AD26" s="75" t="s">
        <v>37</v>
      </c>
      <c r="AE26" s="96">
        <f>L25+SUM(O26:X26)</f>
        <v>1</v>
      </c>
      <c r="AF26" s="98" t="s">
        <v>32</v>
      </c>
      <c r="AG26" s="144"/>
      <c r="AH26" s="106"/>
      <c r="AI26" s="107">
        <v>1</v>
      </c>
    </row>
    <row r="27" spans="1:35" s="105" customFormat="1" ht="24.95" customHeight="1" x14ac:dyDescent="0.3">
      <c r="A27" s="198"/>
      <c r="B27" s="147" t="s">
        <v>59</v>
      </c>
      <c r="C27" s="149" t="s">
        <v>32</v>
      </c>
      <c r="D27" s="151">
        <v>848.5</v>
      </c>
      <c r="E27" s="151">
        <v>851.5</v>
      </c>
      <c r="F27" s="167" t="s">
        <v>66</v>
      </c>
      <c r="G27" s="159" t="s">
        <v>199</v>
      </c>
      <c r="H27" s="159" t="s">
        <v>35</v>
      </c>
      <c r="I27" s="161">
        <v>42434</v>
      </c>
      <c r="J27" s="169">
        <v>42793</v>
      </c>
      <c r="K27" s="171">
        <f t="shared" ref="K27" si="13">(J27-I27)</f>
        <v>359</v>
      </c>
      <c r="L27" s="173">
        <v>0</v>
      </c>
      <c r="M27" s="175" t="s">
        <v>32</v>
      </c>
      <c r="N27" s="87" t="s">
        <v>36</v>
      </c>
      <c r="O27" s="84"/>
      <c r="P27" s="102">
        <v>4.6254545454545458E-2</v>
      </c>
      <c r="Q27" s="102">
        <v>8.5654545454545455E-2</v>
      </c>
      <c r="R27" s="102">
        <v>8.5654545454545455E-2</v>
      </c>
      <c r="S27" s="102">
        <v>9.405454545454546E-2</v>
      </c>
      <c r="T27" s="102">
        <v>9.405454545454546E-2</v>
      </c>
      <c r="U27" s="102">
        <v>0.12735454545454544</v>
      </c>
      <c r="V27" s="102">
        <v>0.13935454545454545</v>
      </c>
      <c r="W27" s="102">
        <v>0.13935454545454545</v>
      </c>
      <c r="X27" s="85">
        <v>0.10935454545454545</v>
      </c>
      <c r="Y27" s="101">
        <v>3.9454545454545457E-2</v>
      </c>
      <c r="Z27" s="102">
        <v>3.9454545454545457E-2</v>
      </c>
      <c r="AA27" s="88" t="s">
        <v>36</v>
      </c>
      <c r="AB27" s="74">
        <f>SUM(O27:Z27)</f>
        <v>1</v>
      </c>
      <c r="AC27" s="90" t="s">
        <v>32</v>
      </c>
      <c r="AD27" s="74" t="s">
        <v>36</v>
      </c>
      <c r="AE27" s="89">
        <f>SUM(P27:R27:S27:U27:V27:W27:X27:Y27)</f>
        <v>0.96054545454545459</v>
      </c>
      <c r="AF27" s="91" t="s">
        <v>32</v>
      </c>
      <c r="AG27" s="143" t="str">
        <f t="shared" ref="AG27" si="14">IF(AE28=AE27,"CONFORME PLANEJAMENTO",IF(AE28&lt;AE27,"ATRASADA","ADIANTADA"))</f>
        <v>ATRASADA</v>
      </c>
      <c r="AH27" s="104"/>
    </row>
    <row r="28" spans="1:35" s="105" customFormat="1" ht="24.95" customHeight="1" thickBot="1" x14ac:dyDescent="0.35">
      <c r="A28" s="199"/>
      <c r="B28" s="148"/>
      <c r="C28" s="150"/>
      <c r="D28" s="152"/>
      <c r="E28" s="152"/>
      <c r="F28" s="168"/>
      <c r="G28" s="160"/>
      <c r="H28" s="160"/>
      <c r="I28" s="162"/>
      <c r="J28" s="170"/>
      <c r="K28" s="172"/>
      <c r="L28" s="174"/>
      <c r="M28" s="176"/>
      <c r="N28" s="92" t="s">
        <v>37</v>
      </c>
      <c r="O28" s="93"/>
      <c r="P28" s="103">
        <v>0</v>
      </c>
      <c r="Q28" s="103">
        <v>0</v>
      </c>
      <c r="R28" s="103">
        <v>0</v>
      </c>
      <c r="S28" s="103">
        <v>0</v>
      </c>
      <c r="T28" s="103">
        <v>0</v>
      </c>
      <c r="U28" s="103">
        <v>0</v>
      </c>
      <c r="V28" s="103">
        <v>0</v>
      </c>
      <c r="W28" s="103">
        <v>0</v>
      </c>
      <c r="X28" s="100">
        <v>0</v>
      </c>
      <c r="Y28" s="93">
        <v>0</v>
      </c>
      <c r="Z28" s="94">
        <v>0</v>
      </c>
      <c r="AA28" s="95" t="s">
        <v>37</v>
      </c>
      <c r="AB28" s="96">
        <f t="shared" si="11"/>
        <v>0</v>
      </c>
      <c r="AC28" s="97" t="s">
        <v>32</v>
      </c>
      <c r="AD28" s="75" t="s">
        <v>37</v>
      </c>
      <c r="AE28" s="96">
        <f>L27+SUM(O28:X28)</f>
        <v>0</v>
      </c>
      <c r="AF28" s="98" t="s">
        <v>32</v>
      </c>
      <c r="AG28" s="144"/>
      <c r="AH28" s="106"/>
      <c r="AI28" s="107">
        <v>1</v>
      </c>
    </row>
    <row r="29" spans="1:35" s="105" customFormat="1" ht="24.95" customHeight="1" x14ac:dyDescent="0.3">
      <c r="A29" s="198"/>
      <c r="B29" s="147" t="s">
        <v>51</v>
      </c>
      <c r="C29" s="149" t="s">
        <v>32</v>
      </c>
      <c r="D29" s="151">
        <v>851.5</v>
      </c>
      <c r="E29" s="151">
        <v>855.4</v>
      </c>
      <c r="F29" s="167" t="s">
        <v>47</v>
      </c>
      <c r="G29" s="189" t="s">
        <v>48</v>
      </c>
      <c r="H29" s="159" t="s">
        <v>35</v>
      </c>
      <c r="I29" s="161">
        <v>41792</v>
      </c>
      <c r="J29" s="169">
        <v>42147</v>
      </c>
      <c r="K29" s="171">
        <f t="shared" ref="K29" si="15">(J29-I29)</f>
        <v>355</v>
      </c>
      <c r="L29" s="173">
        <v>1</v>
      </c>
      <c r="M29" s="175" t="s">
        <v>32</v>
      </c>
      <c r="N29" s="87" t="s">
        <v>36</v>
      </c>
      <c r="O29" s="84"/>
      <c r="P29" s="102"/>
      <c r="Q29" s="102"/>
      <c r="R29" s="102"/>
      <c r="S29" s="102"/>
      <c r="T29" s="102"/>
      <c r="U29" s="102"/>
      <c r="V29" s="102"/>
      <c r="W29" s="102"/>
      <c r="X29" s="99"/>
      <c r="Y29" s="84"/>
      <c r="Z29" s="85"/>
      <c r="AA29" s="88" t="s">
        <v>36</v>
      </c>
      <c r="AB29" s="74">
        <f t="shared" si="11"/>
        <v>0</v>
      </c>
      <c r="AC29" s="90" t="s">
        <v>32</v>
      </c>
      <c r="AD29" s="74" t="s">
        <v>36</v>
      </c>
      <c r="AE29" s="89">
        <f>L29+SUM(O29:X29)</f>
        <v>1</v>
      </c>
      <c r="AF29" s="91" t="s">
        <v>32</v>
      </c>
      <c r="AG29" s="143" t="str">
        <f t="shared" ref="AG29" si="16">IF(AE30=AE29,"CONFORME PLANEJAMENTO",IF(AE30&lt;AE29,"ATRASADA","ADIANTADA"))</f>
        <v>CONFORME PLANEJAMENTO</v>
      </c>
      <c r="AH29" s="104"/>
    </row>
    <row r="30" spans="1:35" s="105" customFormat="1" ht="24.95" customHeight="1" thickBot="1" x14ac:dyDescent="0.35">
      <c r="A30" s="199"/>
      <c r="B30" s="148"/>
      <c r="C30" s="150"/>
      <c r="D30" s="152"/>
      <c r="E30" s="152"/>
      <c r="F30" s="168"/>
      <c r="G30" s="190"/>
      <c r="H30" s="160"/>
      <c r="I30" s="162"/>
      <c r="J30" s="170"/>
      <c r="K30" s="172"/>
      <c r="L30" s="174"/>
      <c r="M30" s="176"/>
      <c r="N30" s="92" t="s">
        <v>37</v>
      </c>
      <c r="O30" s="93"/>
      <c r="P30" s="103"/>
      <c r="Q30" s="103"/>
      <c r="R30" s="103"/>
      <c r="S30" s="103"/>
      <c r="T30" s="103"/>
      <c r="U30" s="103"/>
      <c r="V30" s="103"/>
      <c r="W30" s="103"/>
      <c r="X30" s="100"/>
      <c r="Y30" s="93"/>
      <c r="Z30" s="94"/>
      <c r="AA30" s="95" t="s">
        <v>37</v>
      </c>
      <c r="AB30" s="96">
        <f t="shared" si="11"/>
        <v>0</v>
      </c>
      <c r="AC30" s="97" t="s">
        <v>32</v>
      </c>
      <c r="AD30" s="75" t="s">
        <v>37</v>
      </c>
      <c r="AE30" s="96">
        <f>L29+SUM(O30:X30)</f>
        <v>1</v>
      </c>
      <c r="AF30" s="98" t="s">
        <v>32</v>
      </c>
      <c r="AG30" s="144"/>
      <c r="AH30" s="106"/>
      <c r="AI30" s="107">
        <v>1</v>
      </c>
    </row>
    <row r="31" spans="1:35" s="105" customFormat="1" ht="24.95" customHeight="1" x14ac:dyDescent="0.3">
      <c r="A31" s="198"/>
      <c r="B31" s="147" t="s">
        <v>60</v>
      </c>
      <c r="C31" s="149" t="s">
        <v>32</v>
      </c>
      <c r="D31" s="151">
        <v>855.4</v>
      </c>
      <c r="E31" s="151">
        <v>858.5</v>
      </c>
      <c r="F31" s="167" t="s">
        <v>66</v>
      </c>
      <c r="G31" s="189" t="s">
        <v>57</v>
      </c>
      <c r="H31" s="159" t="s">
        <v>35</v>
      </c>
      <c r="I31" s="161">
        <v>42126</v>
      </c>
      <c r="J31" s="169">
        <v>42581</v>
      </c>
      <c r="K31" s="171">
        <f>(J31-I31)</f>
        <v>455</v>
      </c>
      <c r="L31" s="173">
        <v>0.84</v>
      </c>
      <c r="M31" s="175" t="s">
        <v>32</v>
      </c>
      <c r="N31" s="87" t="s">
        <v>36</v>
      </c>
      <c r="O31" s="102"/>
      <c r="P31" s="102"/>
      <c r="Q31" s="110">
        <v>0.03</v>
      </c>
      <c r="R31" s="110">
        <v>0.04</v>
      </c>
      <c r="S31" s="110">
        <v>0.09</v>
      </c>
      <c r="T31" s="102"/>
      <c r="U31" s="102"/>
      <c r="V31" s="102"/>
      <c r="W31" s="102"/>
      <c r="X31" s="102"/>
      <c r="Y31" s="84"/>
      <c r="Z31" s="102"/>
      <c r="AA31" s="88" t="s">
        <v>36</v>
      </c>
      <c r="AB31" s="89">
        <f>SUM(O31:Z31)</f>
        <v>0.16</v>
      </c>
      <c r="AC31" s="90" t="s">
        <v>32</v>
      </c>
      <c r="AD31" s="74" t="s">
        <v>36</v>
      </c>
      <c r="AE31" s="89">
        <v>1</v>
      </c>
      <c r="AF31" s="91" t="s">
        <v>32</v>
      </c>
      <c r="AG31" s="143" t="str">
        <f>IF(AE32=AE31,"CONFORME PLANEJAMENTO",IF(AE32&lt;AE31,"ATRASADA","ADIANTADA"))</f>
        <v>ATRASADA</v>
      </c>
      <c r="AH31" s="106"/>
    </row>
    <row r="32" spans="1:35" s="105" customFormat="1" ht="24.95" customHeight="1" thickBot="1" x14ac:dyDescent="0.35">
      <c r="A32" s="199"/>
      <c r="B32" s="148"/>
      <c r="C32" s="150"/>
      <c r="D32" s="152"/>
      <c r="E32" s="152"/>
      <c r="F32" s="168"/>
      <c r="G32" s="190"/>
      <c r="H32" s="160"/>
      <c r="I32" s="162"/>
      <c r="J32" s="170"/>
      <c r="K32" s="172"/>
      <c r="L32" s="174"/>
      <c r="M32" s="176"/>
      <c r="N32" s="92" t="s">
        <v>37</v>
      </c>
      <c r="O32" s="103"/>
      <c r="P32" s="103"/>
      <c r="Q32" s="103">
        <v>0</v>
      </c>
      <c r="R32" s="103">
        <v>0</v>
      </c>
      <c r="S32" s="103">
        <v>0</v>
      </c>
      <c r="T32" s="103"/>
      <c r="U32" s="103"/>
      <c r="V32" s="103"/>
      <c r="W32" s="103"/>
      <c r="X32" s="100"/>
      <c r="Y32" s="93"/>
      <c r="Z32" s="94"/>
      <c r="AA32" s="95" t="s">
        <v>37</v>
      </c>
      <c r="AB32" s="96">
        <f>SUM(O32:Z32)</f>
        <v>0</v>
      </c>
      <c r="AC32" s="97" t="s">
        <v>32</v>
      </c>
      <c r="AD32" s="75" t="s">
        <v>37</v>
      </c>
      <c r="AE32" s="96">
        <f>L31+SUM(O32:X32)</f>
        <v>0.84</v>
      </c>
      <c r="AF32" s="98" t="s">
        <v>32</v>
      </c>
      <c r="AG32" s="144"/>
      <c r="AH32" s="106"/>
      <c r="AI32" s="107">
        <v>1</v>
      </c>
    </row>
    <row r="33" spans="1:36" s="105" customFormat="1" ht="24.95" customHeight="1" x14ac:dyDescent="0.3">
      <c r="A33" s="198"/>
      <c r="B33" s="147" t="s">
        <v>52</v>
      </c>
      <c r="C33" s="149" t="s">
        <v>32</v>
      </c>
      <c r="D33" s="151">
        <v>858.5</v>
      </c>
      <c r="E33" s="151">
        <v>873.5</v>
      </c>
      <c r="F33" s="167" t="s">
        <v>47</v>
      </c>
      <c r="G33" s="189" t="s">
        <v>48</v>
      </c>
      <c r="H33" s="159" t="s">
        <v>35</v>
      </c>
      <c r="I33" s="161">
        <v>41799</v>
      </c>
      <c r="J33" s="169">
        <v>42159</v>
      </c>
      <c r="K33" s="171">
        <f t="shared" ref="K33" si="17">(J33-I33)</f>
        <v>360</v>
      </c>
      <c r="L33" s="173">
        <v>1</v>
      </c>
      <c r="M33" s="175" t="s">
        <v>32</v>
      </c>
      <c r="N33" s="87" t="s">
        <v>36</v>
      </c>
      <c r="O33" s="84"/>
      <c r="P33" s="102"/>
      <c r="Q33" s="102"/>
      <c r="R33" s="102"/>
      <c r="S33" s="102"/>
      <c r="T33" s="102"/>
      <c r="U33" s="102"/>
      <c r="V33" s="102"/>
      <c r="W33" s="102"/>
      <c r="X33" s="99"/>
      <c r="Y33" s="84"/>
      <c r="Z33" s="85"/>
      <c r="AA33" s="88" t="s">
        <v>36</v>
      </c>
      <c r="AB33" s="74">
        <f t="shared" si="11"/>
        <v>0</v>
      </c>
      <c r="AC33" s="90" t="s">
        <v>32</v>
      </c>
      <c r="AD33" s="74" t="s">
        <v>36</v>
      </c>
      <c r="AE33" s="89">
        <f>L33+SUM(O33:X33)</f>
        <v>1</v>
      </c>
      <c r="AF33" s="91" t="s">
        <v>32</v>
      </c>
      <c r="AG33" s="143" t="str">
        <f t="shared" ref="AG33" si="18">IF(AE34=AE33,"CONFORME PLANEJAMENTO",IF(AE34&lt;AE33,"ATRASADA","ADIANTADA"))</f>
        <v>CONFORME PLANEJAMENTO</v>
      </c>
      <c r="AH33" s="104"/>
    </row>
    <row r="34" spans="1:36" s="105" customFormat="1" ht="24.95" customHeight="1" thickBot="1" x14ac:dyDescent="0.35">
      <c r="A34" s="199"/>
      <c r="B34" s="148"/>
      <c r="C34" s="150"/>
      <c r="D34" s="152"/>
      <c r="E34" s="152"/>
      <c r="F34" s="168"/>
      <c r="G34" s="190"/>
      <c r="H34" s="160"/>
      <c r="I34" s="162"/>
      <c r="J34" s="170"/>
      <c r="K34" s="172"/>
      <c r="L34" s="174"/>
      <c r="M34" s="176"/>
      <c r="N34" s="92" t="s">
        <v>37</v>
      </c>
      <c r="O34" s="93"/>
      <c r="P34" s="103"/>
      <c r="Q34" s="103"/>
      <c r="R34" s="103"/>
      <c r="S34" s="103"/>
      <c r="T34" s="103"/>
      <c r="U34" s="103"/>
      <c r="V34" s="103"/>
      <c r="W34" s="103"/>
      <c r="X34" s="100"/>
      <c r="Y34" s="93"/>
      <c r="Z34" s="94"/>
      <c r="AA34" s="95" t="s">
        <v>37</v>
      </c>
      <c r="AB34" s="96">
        <f t="shared" si="11"/>
        <v>0</v>
      </c>
      <c r="AC34" s="97" t="s">
        <v>32</v>
      </c>
      <c r="AD34" s="75" t="s">
        <v>37</v>
      </c>
      <c r="AE34" s="96">
        <f>L33+SUM(O34:X34)</f>
        <v>1</v>
      </c>
      <c r="AF34" s="98" t="s">
        <v>32</v>
      </c>
      <c r="AG34" s="144"/>
      <c r="AH34" s="106"/>
      <c r="AI34" s="107">
        <v>1</v>
      </c>
    </row>
    <row r="35" spans="1:36" s="105" customFormat="1" ht="24.95" customHeight="1" x14ac:dyDescent="0.3">
      <c r="A35" s="198"/>
      <c r="B35" s="147" t="s">
        <v>159</v>
      </c>
      <c r="C35" s="149" t="s">
        <v>32</v>
      </c>
      <c r="D35" s="151">
        <v>873.5</v>
      </c>
      <c r="E35" s="151">
        <v>882.5</v>
      </c>
      <c r="F35" s="167" t="s">
        <v>66</v>
      </c>
      <c r="G35" s="159" t="s">
        <v>199</v>
      </c>
      <c r="H35" s="159" t="s">
        <v>35</v>
      </c>
      <c r="I35" s="161">
        <v>42434</v>
      </c>
      <c r="J35" s="169">
        <v>42793</v>
      </c>
      <c r="K35" s="171">
        <f t="shared" ref="K35" si="19">(J35-I35)</f>
        <v>359</v>
      </c>
      <c r="L35" s="173">
        <v>0</v>
      </c>
      <c r="M35" s="175" t="s">
        <v>32</v>
      </c>
      <c r="N35" s="87" t="s">
        <v>36</v>
      </c>
      <c r="O35" s="84">
        <v>5.0200000000000002E-2</v>
      </c>
      <c r="P35" s="102">
        <v>5.0200000000000002E-2</v>
      </c>
      <c r="Q35" s="102">
        <v>6.4500000000000002E-2</v>
      </c>
      <c r="R35" s="102">
        <v>8.1000000000000003E-2</v>
      </c>
      <c r="S35" s="102">
        <v>8.1000000000000003E-2</v>
      </c>
      <c r="T35" s="102">
        <v>0.12180000000000001</v>
      </c>
      <c r="U35" s="102">
        <v>0.12180000000000001</v>
      </c>
      <c r="V35" s="102">
        <v>0.1235</v>
      </c>
      <c r="W35" s="102">
        <v>0.1235</v>
      </c>
      <c r="X35" s="99">
        <v>0.1235</v>
      </c>
      <c r="Y35" s="84">
        <v>2.9499999999999998E-2</v>
      </c>
      <c r="Z35" s="85">
        <v>2.9499999999999998E-2</v>
      </c>
      <c r="AA35" s="88" t="s">
        <v>36</v>
      </c>
      <c r="AB35" s="74">
        <f>SUM(O35:Z35)</f>
        <v>0.99999999999999978</v>
      </c>
      <c r="AC35" s="90" t="s">
        <v>32</v>
      </c>
      <c r="AD35" s="74" t="s">
        <v>36</v>
      </c>
      <c r="AE35" s="89">
        <f>SUM(O35:R35:S35:U35:V35:W35:X35:Y35)</f>
        <v>0.97049999999999981</v>
      </c>
      <c r="AF35" s="91" t="s">
        <v>32</v>
      </c>
      <c r="AG35" s="143" t="str">
        <f t="shared" ref="AG35" si="20">IF(AE36=AE35,"CONFORME PLANEJAMENTO",IF(AE36&lt;AE35,"ATRASADA","ADIANTADA"))</f>
        <v>ATRASADA</v>
      </c>
      <c r="AH35" s="104"/>
    </row>
    <row r="36" spans="1:36" s="105" customFormat="1" ht="24.95" customHeight="1" thickBot="1" x14ac:dyDescent="0.35">
      <c r="A36" s="199"/>
      <c r="B36" s="148"/>
      <c r="C36" s="150"/>
      <c r="D36" s="152"/>
      <c r="E36" s="152"/>
      <c r="F36" s="168"/>
      <c r="G36" s="160"/>
      <c r="H36" s="160"/>
      <c r="I36" s="162"/>
      <c r="J36" s="170"/>
      <c r="K36" s="172"/>
      <c r="L36" s="174"/>
      <c r="M36" s="176"/>
      <c r="N36" s="92" t="s">
        <v>37</v>
      </c>
      <c r="O36" s="93">
        <v>0</v>
      </c>
      <c r="P36" s="103">
        <v>0</v>
      </c>
      <c r="Q36" s="103">
        <v>0</v>
      </c>
      <c r="R36" s="103">
        <v>0</v>
      </c>
      <c r="S36" s="103">
        <v>0</v>
      </c>
      <c r="T36" s="103">
        <v>0</v>
      </c>
      <c r="U36" s="103">
        <v>0</v>
      </c>
      <c r="V36" s="103">
        <v>0</v>
      </c>
      <c r="W36" s="103">
        <v>0</v>
      </c>
      <c r="X36" s="100">
        <v>0</v>
      </c>
      <c r="Y36" s="93">
        <v>0</v>
      </c>
      <c r="Z36" s="94">
        <v>0</v>
      </c>
      <c r="AA36" s="95" t="s">
        <v>37</v>
      </c>
      <c r="AB36" s="96">
        <f t="shared" ref="AB36" si="21">SUM(O36:Z36)</f>
        <v>0</v>
      </c>
      <c r="AC36" s="97" t="s">
        <v>32</v>
      </c>
      <c r="AD36" s="75" t="s">
        <v>37</v>
      </c>
      <c r="AE36" s="96">
        <f>L35+SUM(O36:X36)</f>
        <v>0</v>
      </c>
      <c r="AF36" s="98" t="s">
        <v>32</v>
      </c>
      <c r="AG36" s="144"/>
      <c r="AH36" s="106"/>
      <c r="AI36" s="107">
        <v>1</v>
      </c>
    </row>
    <row r="37" spans="1:36" s="105" customFormat="1" ht="24.95" customHeight="1" x14ac:dyDescent="0.3">
      <c r="A37" s="198"/>
      <c r="B37" s="147" t="s">
        <v>53</v>
      </c>
      <c r="C37" s="149" t="s">
        <v>32</v>
      </c>
      <c r="D37" s="151">
        <v>882.5</v>
      </c>
      <c r="E37" s="151">
        <v>889</v>
      </c>
      <c r="F37" s="167" t="s">
        <v>47</v>
      </c>
      <c r="G37" s="189" t="s">
        <v>48</v>
      </c>
      <c r="H37" s="159" t="s">
        <v>35</v>
      </c>
      <c r="I37" s="161">
        <v>41841</v>
      </c>
      <c r="J37" s="169">
        <v>42161</v>
      </c>
      <c r="K37" s="171">
        <f>(J37-I37)</f>
        <v>320</v>
      </c>
      <c r="L37" s="173">
        <v>1</v>
      </c>
      <c r="M37" s="175" t="s">
        <v>32</v>
      </c>
      <c r="N37" s="87" t="s">
        <v>36</v>
      </c>
      <c r="O37" s="84"/>
      <c r="P37" s="102"/>
      <c r="Q37" s="102"/>
      <c r="R37" s="102"/>
      <c r="S37" s="102"/>
      <c r="T37" s="102"/>
      <c r="U37" s="102"/>
      <c r="V37" s="102"/>
      <c r="W37" s="102"/>
      <c r="X37" s="99"/>
      <c r="Y37" s="84"/>
      <c r="Z37" s="85"/>
      <c r="AA37" s="88" t="s">
        <v>36</v>
      </c>
      <c r="AB37" s="74">
        <f>SUM(O37:Z37)</f>
        <v>0</v>
      </c>
      <c r="AC37" s="90" t="s">
        <v>32</v>
      </c>
      <c r="AD37" s="74" t="s">
        <v>36</v>
      </c>
      <c r="AE37" s="89">
        <f>L37+SUM(O37:X37)</f>
        <v>1</v>
      </c>
      <c r="AF37" s="91" t="s">
        <v>32</v>
      </c>
      <c r="AG37" s="143" t="str">
        <f t="shared" ref="AG37" si="22">IF(AE38=AE37,"CONFORME PLANEJAMENTO",IF(AE38&lt;AE37,"ATRASADA","ADIANTADA"))</f>
        <v>CONFORME PLANEJAMENTO</v>
      </c>
      <c r="AH37" s="106"/>
    </row>
    <row r="38" spans="1:36" s="105" customFormat="1" ht="24.95" customHeight="1" thickBot="1" x14ac:dyDescent="0.35">
      <c r="A38" s="199"/>
      <c r="B38" s="148"/>
      <c r="C38" s="150"/>
      <c r="D38" s="152"/>
      <c r="E38" s="152"/>
      <c r="F38" s="168"/>
      <c r="G38" s="190"/>
      <c r="H38" s="160"/>
      <c r="I38" s="162"/>
      <c r="J38" s="170"/>
      <c r="K38" s="172"/>
      <c r="L38" s="174"/>
      <c r="M38" s="176"/>
      <c r="N38" s="92" t="s">
        <v>37</v>
      </c>
      <c r="O38" s="93"/>
      <c r="P38" s="103"/>
      <c r="Q38" s="103"/>
      <c r="R38" s="103"/>
      <c r="S38" s="103"/>
      <c r="T38" s="103"/>
      <c r="U38" s="103"/>
      <c r="V38" s="103"/>
      <c r="W38" s="103"/>
      <c r="X38" s="100"/>
      <c r="Y38" s="93"/>
      <c r="Z38" s="94"/>
      <c r="AA38" s="95" t="s">
        <v>37</v>
      </c>
      <c r="AB38" s="96">
        <f>SUM(O38:Z38)</f>
        <v>0</v>
      </c>
      <c r="AC38" s="97" t="s">
        <v>32</v>
      </c>
      <c r="AD38" s="75" t="s">
        <v>37</v>
      </c>
      <c r="AE38" s="96">
        <f>L37+SUM(O38:X38)</f>
        <v>1</v>
      </c>
      <c r="AF38" s="98" t="s">
        <v>32</v>
      </c>
      <c r="AG38" s="144"/>
      <c r="AH38" s="106"/>
      <c r="AI38" s="107">
        <v>1</v>
      </c>
    </row>
    <row r="39" spans="1:36" s="105" customFormat="1" ht="24.95" customHeight="1" x14ac:dyDescent="0.3">
      <c r="A39" s="198"/>
      <c r="B39" s="147" t="s">
        <v>61</v>
      </c>
      <c r="C39" s="149" t="s">
        <v>32</v>
      </c>
      <c r="D39" s="151">
        <v>889</v>
      </c>
      <c r="E39" s="151">
        <v>896</v>
      </c>
      <c r="F39" s="167" t="s">
        <v>66</v>
      </c>
      <c r="G39" s="159" t="s">
        <v>199</v>
      </c>
      <c r="H39" s="159" t="s">
        <v>35</v>
      </c>
      <c r="I39" s="161">
        <v>42434</v>
      </c>
      <c r="J39" s="169">
        <v>42793</v>
      </c>
      <c r="K39" s="171">
        <f t="shared" ref="K39" si="23">(J39-I39)</f>
        <v>359</v>
      </c>
      <c r="L39" s="173">
        <v>0</v>
      </c>
      <c r="M39" s="175" t="s">
        <v>32</v>
      </c>
      <c r="N39" s="87" t="s">
        <v>36</v>
      </c>
      <c r="O39" s="84"/>
      <c r="P39" s="102">
        <v>5.4763636363636362E-2</v>
      </c>
      <c r="Q39" s="102">
        <v>5.4800000000000001E-2</v>
      </c>
      <c r="R39" s="102">
        <v>9.2899999999999996E-2</v>
      </c>
      <c r="S39" s="102">
        <v>9.2899999999999996E-2</v>
      </c>
      <c r="T39" s="102">
        <v>0.13780000000000001</v>
      </c>
      <c r="U39" s="102">
        <v>0.13830000000000001</v>
      </c>
      <c r="V39" s="102">
        <v>0.1265</v>
      </c>
      <c r="W39" s="102">
        <v>0.1265</v>
      </c>
      <c r="X39" s="85">
        <v>0.1265</v>
      </c>
      <c r="Y39" s="101">
        <v>2.4500000000000001E-2</v>
      </c>
      <c r="Z39" s="102">
        <v>2.4500000000000001E-2</v>
      </c>
      <c r="AA39" s="88" t="s">
        <v>36</v>
      </c>
      <c r="AB39" s="74">
        <f>SUM(O39:Z39)</f>
        <v>0.99996363636363639</v>
      </c>
      <c r="AC39" s="90" t="s">
        <v>32</v>
      </c>
      <c r="AD39" s="74" t="s">
        <v>36</v>
      </c>
      <c r="AE39" s="89">
        <f>SUM(O39:R39:S39:U39:V39:W39:X39:Y39)</f>
        <v>0.97546363636363642</v>
      </c>
      <c r="AF39" s="91" t="s">
        <v>32</v>
      </c>
      <c r="AG39" s="143" t="str">
        <f t="shared" ref="AG39" si="24">IF(AE40=AE39,"CONFORME PLANEJAMENTO",IF(AE40&lt;AE39,"ATRASADA","ADIANTADA"))</f>
        <v>ATRASADA</v>
      </c>
      <c r="AH39" s="104"/>
    </row>
    <row r="40" spans="1:36" s="105" customFormat="1" ht="24.95" customHeight="1" thickBot="1" x14ac:dyDescent="0.35">
      <c r="A40" s="199"/>
      <c r="B40" s="148"/>
      <c r="C40" s="150"/>
      <c r="D40" s="152"/>
      <c r="E40" s="152"/>
      <c r="F40" s="168"/>
      <c r="G40" s="160"/>
      <c r="H40" s="160"/>
      <c r="I40" s="162"/>
      <c r="J40" s="170"/>
      <c r="K40" s="172"/>
      <c r="L40" s="174"/>
      <c r="M40" s="176"/>
      <c r="N40" s="92" t="s">
        <v>37</v>
      </c>
      <c r="O40" s="93"/>
      <c r="P40" s="103">
        <v>0</v>
      </c>
      <c r="Q40" s="103">
        <v>0</v>
      </c>
      <c r="R40" s="103">
        <v>0</v>
      </c>
      <c r="S40" s="103">
        <v>0</v>
      </c>
      <c r="T40" s="103">
        <v>0</v>
      </c>
      <c r="U40" s="103">
        <v>0</v>
      </c>
      <c r="V40" s="103">
        <v>0</v>
      </c>
      <c r="W40" s="103">
        <v>0</v>
      </c>
      <c r="X40" s="100">
        <v>0</v>
      </c>
      <c r="Y40" s="93">
        <v>0</v>
      </c>
      <c r="Z40" s="94">
        <v>0</v>
      </c>
      <c r="AA40" s="95" t="s">
        <v>37</v>
      </c>
      <c r="AB40" s="96">
        <f t="shared" ref="AB40" si="25">SUM(O40:Z40)</f>
        <v>0</v>
      </c>
      <c r="AC40" s="97" t="s">
        <v>32</v>
      </c>
      <c r="AD40" s="75" t="s">
        <v>37</v>
      </c>
      <c r="AE40" s="96">
        <f>L39+SUM(O40:X40)</f>
        <v>0</v>
      </c>
      <c r="AF40" s="98" t="s">
        <v>32</v>
      </c>
      <c r="AG40" s="144"/>
      <c r="AH40" s="106"/>
      <c r="AI40" s="107">
        <v>1</v>
      </c>
    </row>
    <row r="41" spans="1:36" s="105" customFormat="1" ht="24.95" customHeight="1" x14ac:dyDescent="0.3">
      <c r="A41" s="198"/>
      <c r="B41" s="147" t="s">
        <v>54</v>
      </c>
      <c r="C41" s="149" t="s">
        <v>32</v>
      </c>
      <c r="D41" s="151">
        <v>896</v>
      </c>
      <c r="E41" s="151">
        <v>899</v>
      </c>
      <c r="F41" s="167" t="s">
        <v>47</v>
      </c>
      <c r="G41" s="189" t="s">
        <v>48</v>
      </c>
      <c r="H41" s="159" t="s">
        <v>35</v>
      </c>
      <c r="I41" s="161">
        <v>41806</v>
      </c>
      <c r="J41" s="169">
        <v>42162</v>
      </c>
      <c r="K41" s="171">
        <f t="shared" ref="K41" si="26">(J41-I41)</f>
        <v>356</v>
      </c>
      <c r="L41" s="173">
        <v>1</v>
      </c>
      <c r="M41" s="175" t="s">
        <v>32</v>
      </c>
      <c r="N41" s="87" t="s">
        <v>36</v>
      </c>
      <c r="O41" s="84"/>
      <c r="P41" s="102"/>
      <c r="Q41" s="102"/>
      <c r="R41" s="102"/>
      <c r="S41" s="102"/>
      <c r="T41" s="102"/>
      <c r="U41" s="102"/>
      <c r="V41" s="102"/>
      <c r="W41" s="102"/>
      <c r="X41" s="99"/>
      <c r="Y41" s="84"/>
      <c r="Z41" s="85"/>
      <c r="AA41" s="88" t="s">
        <v>36</v>
      </c>
      <c r="AB41" s="74">
        <f t="shared" si="11"/>
        <v>0</v>
      </c>
      <c r="AC41" s="90" t="s">
        <v>32</v>
      </c>
      <c r="AD41" s="74" t="s">
        <v>36</v>
      </c>
      <c r="AE41" s="89">
        <f>L41+SUM(O41:X41)</f>
        <v>1</v>
      </c>
      <c r="AF41" s="91" t="s">
        <v>32</v>
      </c>
      <c r="AG41" s="143" t="str">
        <f t="shared" ref="AG41" si="27">IF(AE42=AE41,"CONFORME PLANEJAMENTO",IF(AE42&lt;AE41,"ATRASADA","ADIANTADA"))</f>
        <v>CONFORME PLANEJAMENTO</v>
      </c>
      <c r="AH41" s="104"/>
    </row>
    <row r="42" spans="1:36" s="105" customFormat="1" ht="24.95" customHeight="1" thickBot="1" x14ac:dyDescent="0.35">
      <c r="A42" s="199"/>
      <c r="B42" s="148"/>
      <c r="C42" s="150"/>
      <c r="D42" s="152"/>
      <c r="E42" s="152"/>
      <c r="F42" s="168"/>
      <c r="G42" s="190"/>
      <c r="H42" s="160"/>
      <c r="I42" s="162"/>
      <c r="J42" s="170"/>
      <c r="K42" s="172"/>
      <c r="L42" s="174"/>
      <c r="M42" s="176"/>
      <c r="N42" s="92" t="s">
        <v>37</v>
      </c>
      <c r="O42" s="93"/>
      <c r="P42" s="103"/>
      <c r="Q42" s="103"/>
      <c r="R42" s="103"/>
      <c r="S42" s="103"/>
      <c r="T42" s="103"/>
      <c r="U42" s="103"/>
      <c r="V42" s="103"/>
      <c r="W42" s="103"/>
      <c r="X42" s="100"/>
      <c r="Y42" s="93"/>
      <c r="Z42" s="94"/>
      <c r="AA42" s="95" t="s">
        <v>37</v>
      </c>
      <c r="AB42" s="96">
        <f t="shared" si="11"/>
        <v>0</v>
      </c>
      <c r="AC42" s="97" t="s">
        <v>32</v>
      </c>
      <c r="AD42" s="75" t="s">
        <v>37</v>
      </c>
      <c r="AE42" s="96">
        <f>L41+SUM(O42:X42)</f>
        <v>1</v>
      </c>
      <c r="AF42" s="98" t="s">
        <v>32</v>
      </c>
      <c r="AG42" s="144"/>
      <c r="AH42" s="106"/>
      <c r="AI42" s="107">
        <v>1</v>
      </c>
    </row>
    <row r="43" spans="1:36" s="105" customFormat="1" ht="24.95" customHeight="1" thickBot="1" x14ac:dyDescent="0.35">
      <c r="A43" s="198"/>
      <c r="B43" s="147" t="s">
        <v>62</v>
      </c>
      <c r="C43" s="149" t="s">
        <v>32</v>
      </c>
      <c r="D43" s="151">
        <v>899</v>
      </c>
      <c r="E43" s="151">
        <v>902</v>
      </c>
      <c r="F43" s="167" t="s">
        <v>66</v>
      </c>
      <c r="G43" s="189" t="s">
        <v>57</v>
      </c>
      <c r="H43" s="159" t="s">
        <v>35</v>
      </c>
      <c r="I43" s="161">
        <v>42065</v>
      </c>
      <c r="J43" s="169">
        <v>42180</v>
      </c>
      <c r="K43" s="171">
        <f>(J43-I43)</f>
        <v>115</v>
      </c>
      <c r="L43" s="173">
        <v>1</v>
      </c>
      <c r="M43" s="175" t="s">
        <v>32</v>
      </c>
      <c r="N43" s="87" t="s">
        <v>36</v>
      </c>
      <c r="O43" s="103"/>
      <c r="P43" s="103"/>
      <c r="Q43" s="103"/>
      <c r="R43" s="103"/>
      <c r="S43" s="102"/>
      <c r="T43" s="102"/>
      <c r="U43" s="102"/>
      <c r="V43" s="102"/>
      <c r="W43" s="102"/>
      <c r="X43" s="102"/>
      <c r="Y43" s="84"/>
      <c r="Z43" s="102"/>
      <c r="AA43" s="88" t="s">
        <v>36</v>
      </c>
      <c r="AB43" s="89">
        <f>SUM(O43:Z43)</f>
        <v>0</v>
      </c>
      <c r="AC43" s="90" t="s">
        <v>32</v>
      </c>
      <c r="AD43" s="74" t="s">
        <v>36</v>
      </c>
      <c r="AE43" s="89">
        <f>L43+SUM(O43:X43)</f>
        <v>1</v>
      </c>
      <c r="AF43" s="91" t="s">
        <v>32</v>
      </c>
      <c r="AG43" s="143" t="str">
        <f t="shared" ref="AG43" si="28">IF(AE44=AE43,"CONFORME PLANEJAMENTO",IF(AE44&lt;AE43,"ATRASADA","ADIANTADA"))</f>
        <v>CONFORME PLANEJAMENTO</v>
      </c>
      <c r="AH43" s="106"/>
    </row>
    <row r="44" spans="1:36" s="105" customFormat="1" ht="24.95" customHeight="1" thickBot="1" x14ac:dyDescent="0.35">
      <c r="A44" s="199"/>
      <c r="B44" s="148"/>
      <c r="C44" s="150"/>
      <c r="D44" s="152"/>
      <c r="E44" s="152"/>
      <c r="F44" s="168"/>
      <c r="G44" s="190"/>
      <c r="H44" s="160"/>
      <c r="I44" s="162"/>
      <c r="J44" s="170"/>
      <c r="K44" s="172"/>
      <c r="L44" s="174"/>
      <c r="M44" s="176"/>
      <c r="N44" s="92" t="s">
        <v>37</v>
      </c>
      <c r="O44" s="103"/>
      <c r="P44" s="103"/>
      <c r="Q44" s="103"/>
      <c r="R44" s="103"/>
      <c r="S44" s="103"/>
      <c r="T44" s="103"/>
      <c r="U44" s="103"/>
      <c r="V44" s="103"/>
      <c r="W44" s="103"/>
      <c r="X44" s="100"/>
      <c r="Y44" s="93"/>
      <c r="Z44" s="94"/>
      <c r="AA44" s="95" t="s">
        <v>37</v>
      </c>
      <c r="AB44" s="96">
        <f>SUM(O44:Z44)</f>
        <v>0</v>
      </c>
      <c r="AC44" s="97" t="s">
        <v>32</v>
      </c>
      <c r="AD44" s="75" t="s">
        <v>37</v>
      </c>
      <c r="AE44" s="96">
        <f>L43+SUM(O44:X44)</f>
        <v>1</v>
      </c>
      <c r="AF44" s="98" t="s">
        <v>32</v>
      </c>
      <c r="AG44" s="144"/>
      <c r="AH44" s="106"/>
      <c r="AI44" s="107">
        <v>1</v>
      </c>
      <c r="AJ44" s="107"/>
    </row>
    <row r="45" spans="1:36" s="105" customFormat="1" ht="24.95" customHeight="1" x14ac:dyDescent="0.3">
      <c r="A45" s="198"/>
      <c r="B45" s="147" t="s">
        <v>55</v>
      </c>
      <c r="C45" s="149" t="s">
        <v>32</v>
      </c>
      <c r="D45" s="151">
        <v>902</v>
      </c>
      <c r="E45" s="151">
        <v>913</v>
      </c>
      <c r="F45" s="167" t="s">
        <v>47</v>
      </c>
      <c r="G45" s="189" t="s">
        <v>48</v>
      </c>
      <c r="H45" s="159" t="s">
        <v>35</v>
      </c>
      <c r="I45" s="161">
        <v>41813</v>
      </c>
      <c r="J45" s="169">
        <v>42162</v>
      </c>
      <c r="K45" s="171">
        <f t="shared" ref="K45" si="29">(J45-I45)</f>
        <v>349</v>
      </c>
      <c r="L45" s="173">
        <v>1</v>
      </c>
      <c r="M45" s="175" t="s">
        <v>32</v>
      </c>
      <c r="N45" s="87" t="s">
        <v>36</v>
      </c>
      <c r="O45" s="84"/>
      <c r="P45" s="102"/>
      <c r="Q45" s="102"/>
      <c r="R45" s="102"/>
      <c r="S45" s="102"/>
      <c r="T45" s="102"/>
      <c r="U45" s="102"/>
      <c r="V45" s="102"/>
      <c r="W45" s="102"/>
      <c r="X45" s="99"/>
      <c r="Y45" s="84"/>
      <c r="Z45" s="85"/>
      <c r="AA45" s="88" t="s">
        <v>36</v>
      </c>
      <c r="AB45" s="74">
        <f t="shared" si="11"/>
        <v>0</v>
      </c>
      <c r="AC45" s="90" t="s">
        <v>32</v>
      </c>
      <c r="AD45" s="74" t="s">
        <v>36</v>
      </c>
      <c r="AE45" s="89">
        <f>L45+SUM(O45:X45)</f>
        <v>1</v>
      </c>
      <c r="AF45" s="91" t="s">
        <v>32</v>
      </c>
      <c r="AG45" s="143" t="str">
        <f t="shared" ref="AG45" si="30">IF(AE46=AE45,"CONFORME PLANEJAMENTO",IF(AE46&lt;AE45,"ATRASADA","ADIANTADA"))</f>
        <v>CONFORME PLANEJAMENTO</v>
      </c>
      <c r="AH45" s="104"/>
    </row>
    <row r="46" spans="1:36" s="105" customFormat="1" ht="24.95" customHeight="1" thickBot="1" x14ac:dyDescent="0.35">
      <c r="A46" s="199"/>
      <c r="B46" s="148"/>
      <c r="C46" s="150"/>
      <c r="D46" s="152"/>
      <c r="E46" s="152"/>
      <c r="F46" s="168"/>
      <c r="G46" s="190"/>
      <c r="H46" s="160"/>
      <c r="I46" s="162"/>
      <c r="J46" s="170"/>
      <c r="K46" s="172"/>
      <c r="L46" s="174"/>
      <c r="M46" s="176"/>
      <c r="N46" s="92" t="s">
        <v>37</v>
      </c>
      <c r="O46" s="93"/>
      <c r="P46" s="103"/>
      <c r="Q46" s="103"/>
      <c r="R46" s="103"/>
      <c r="S46" s="103"/>
      <c r="T46" s="103"/>
      <c r="U46" s="103"/>
      <c r="V46" s="103"/>
      <c r="W46" s="103"/>
      <c r="X46" s="100"/>
      <c r="Y46" s="93"/>
      <c r="Z46" s="94"/>
      <c r="AA46" s="95" t="s">
        <v>37</v>
      </c>
      <c r="AB46" s="96">
        <f t="shared" si="11"/>
        <v>0</v>
      </c>
      <c r="AC46" s="97" t="s">
        <v>32</v>
      </c>
      <c r="AD46" s="75" t="s">
        <v>37</v>
      </c>
      <c r="AE46" s="96">
        <f>L45+SUM(O46:X46)</f>
        <v>1</v>
      </c>
      <c r="AF46" s="98" t="s">
        <v>32</v>
      </c>
      <c r="AG46" s="144"/>
      <c r="AH46" s="106"/>
      <c r="AI46" s="107">
        <v>1</v>
      </c>
    </row>
    <row r="47" spans="1:36" s="105" customFormat="1" ht="24.95" customHeight="1" x14ac:dyDescent="0.3">
      <c r="A47" s="198"/>
      <c r="B47" s="147" t="s">
        <v>172</v>
      </c>
      <c r="C47" s="149" t="s">
        <v>32</v>
      </c>
      <c r="D47" s="151">
        <v>736.9</v>
      </c>
      <c r="E47" s="151">
        <v>742.3</v>
      </c>
      <c r="F47" s="167" t="s">
        <v>66</v>
      </c>
      <c r="G47" s="159" t="s">
        <v>199</v>
      </c>
      <c r="H47" s="159" t="s">
        <v>35</v>
      </c>
      <c r="I47" s="161">
        <v>42434</v>
      </c>
      <c r="J47" s="169">
        <v>42793</v>
      </c>
      <c r="K47" s="171">
        <f t="shared" ref="K47" si="31">(J47-I47)</f>
        <v>359</v>
      </c>
      <c r="L47" s="173">
        <v>0</v>
      </c>
      <c r="M47" s="175" t="s">
        <v>32</v>
      </c>
      <c r="N47" s="87" t="s">
        <v>36</v>
      </c>
      <c r="O47" s="84">
        <v>3.3599999999999998E-2</v>
      </c>
      <c r="P47" s="102">
        <v>3.3599999999999998E-2</v>
      </c>
      <c r="Q47" s="102">
        <v>7.1199999999999999E-2</v>
      </c>
      <c r="R47" s="102">
        <v>7.1199999999999999E-2</v>
      </c>
      <c r="S47" s="102">
        <v>9.1999999999999998E-2</v>
      </c>
      <c r="T47" s="102">
        <v>9.1999999999999998E-2</v>
      </c>
      <c r="U47" s="102">
        <v>0.1196</v>
      </c>
      <c r="V47" s="102">
        <v>0.1196</v>
      </c>
      <c r="W47" s="102">
        <v>0.15160000000000001</v>
      </c>
      <c r="X47" s="99">
        <v>0.15160000000000001</v>
      </c>
      <c r="Y47" s="84">
        <v>3.2000000000000001E-2</v>
      </c>
      <c r="Z47" s="85">
        <v>3.2000000000000001E-2</v>
      </c>
      <c r="AA47" s="88" t="s">
        <v>36</v>
      </c>
      <c r="AB47" s="74">
        <f>SUM(O47:Z47)</f>
        <v>1</v>
      </c>
      <c r="AC47" s="90" t="s">
        <v>32</v>
      </c>
      <c r="AD47" s="74" t="s">
        <v>36</v>
      </c>
      <c r="AE47" s="89">
        <f>SUM(O47:R47:S47:T47:U47:V47:W47:X47:Y47)</f>
        <v>0.96799999999999997</v>
      </c>
      <c r="AF47" s="91" t="s">
        <v>32</v>
      </c>
      <c r="AG47" s="143" t="str">
        <f t="shared" ref="AG47" si="32">IF(AE48=AE47,"CONFORME PLANEJAMENTO",IF(AE48&lt;AE47,"ATRASADA","ADIANTADA"))</f>
        <v>ATRASADA</v>
      </c>
      <c r="AH47" s="104"/>
    </row>
    <row r="48" spans="1:36" s="105" customFormat="1" ht="24.95" customHeight="1" thickBot="1" x14ac:dyDescent="0.35">
      <c r="A48" s="199"/>
      <c r="B48" s="148"/>
      <c r="C48" s="150"/>
      <c r="D48" s="152"/>
      <c r="E48" s="152"/>
      <c r="F48" s="168"/>
      <c r="G48" s="160"/>
      <c r="H48" s="160"/>
      <c r="I48" s="162"/>
      <c r="J48" s="170"/>
      <c r="K48" s="172"/>
      <c r="L48" s="174"/>
      <c r="M48" s="176"/>
      <c r="N48" s="92" t="s">
        <v>37</v>
      </c>
      <c r="O48" s="9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  <c r="U48" s="103">
        <v>0</v>
      </c>
      <c r="V48" s="103">
        <v>0</v>
      </c>
      <c r="W48" s="103">
        <v>0</v>
      </c>
      <c r="X48" s="100">
        <v>0</v>
      </c>
      <c r="Y48" s="93">
        <v>0</v>
      </c>
      <c r="Z48" s="94">
        <v>0</v>
      </c>
      <c r="AA48" s="95" t="s">
        <v>37</v>
      </c>
      <c r="AB48" s="96">
        <f t="shared" si="11"/>
        <v>0</v>
      </c>
      <c r="AC48" s="97" t="s">
        <v>32</v>
      </c>
      <c r="AD48" s="75" t="s">
        <v>37</v>
      </c>
      <c r="AE48" s="96">
        <f>L47+SUM(O48:X48)</f>
        <v>0</v>
      </c>
      <c r="AF48" s="98" t="s">
        <v>32</v>
      </c>
      <c r="AG48" s="144"/>
      <c r="AH48" s="106"/>
      <c r="AI48" s="107">
        <v>1</v>
      </c>
    </row>
    <row r="49" spans="1:36" s="10" customFormat="1" ht="35.1" customHeight="1" thickBot="1" x14ac:dyDescent="0.35">
      <c r="A49" s="122" t="s">
        <v>63</v>
      </c>
      <c r="B49" s="55" t="s">
        <v>64</v>
      </c>
      <c r="C49" s="120"/>
      <c r="D49" s="23"/>
      <c r="E49" s="23"/>
      <c r="F49" s="24"/>
      <c r="G49" s="24"/>
      <c r="H49" s="24"/>
      <c r="I49" s="25"/>
      <c r="J49" s="25"/>
      <c r="K49" s="26"/>
      <c r="L49" s="27"/>
      <c r="M49" s="28"/>
      <c r="N49" s="29"/>
      <c r="O49" s="30"/>
      <c r="P49" s="30"/>
      <c r="Q49" s="30"/>
      <c r="R49" s="30"/>
      <c r="S49" s="30"/>
      <c r="T49" s="30"/>
      <c r="U49" s="27"/>
      <c r="V49" s="27"/>
      <c r="W49" s="27"/>
      <c r="X49" s="27"/>
      <c r="Y49" s="27"/>
      <c r="Z49" s="27"/>
      <c r="AA49" s="31"/>
      <c r="AB49" s="32"/>
      <c r="AC49" s="33"/>
      <c r="AD49" s="32"/>
      <c r="AE49" s="32"/>
      <c r="AF49" s="33"/>
      <c r="AG49" s="34"/>
      <c r="AH49" s="2"/>
    </row>
    <row r="50" spans="1:36" s="10" customFormat="1" ht="24.95" customHeight="1" x14ac:dyDescent="0.3">
      <c r="A50" s="145"/>
      <c r="B50" s="179" t="s">
        <v>65</v>
      </c>
      <c r="C50" s="181" t="s">
        <v>32</v>
      </c>
      <c r="D50" s="183">
        <v>899.82</v>
      </c>
      <c r="E50" s="183">
        <v>899.82</v>
      </c>
      <c r="F50" s="167" t="s">
        <v>47</v>
      </c>
      <c r="G50" s="189" t="s">
        <v>48</v>
      </c>
      <c r="H50" s="159" t="s">
        <v>33</v>
      </c>
      <c r="I50" s="191">
        <v>42065</v>
      </c>
      <c r="J50" s="163">
        <v>42184</v>
      </c>
      <c r="K50" s="165">
        <f>J50-I50</f>
        <v>119</v>
      </c>
      <c r="L50" s="139">
        <v>1</v>
      </c>
      <c r="M50" s="141" t="s">
        <v>32</v>
      </c>
      <c r="N50" s="35" t="s">
        <v>36</v>
      </c>
      <c r="O50" s="38"/>
      <c r="P50" s="36"/>
      <c r="Q50" s="36"/>
      <c r="R50" s="36"/>
      <c r="S50" s="36"/>
      <c r="T50" s="36"/>
      <c r="U50" s="36"/>
      <c r="V50" s="36"/>
      <c r="W50" s="36"/>
      <c r="X50" s="37"/>
      <c r="Y50" s="38"/>
      <c r="Z50" s="39"/>
      <c r="AA50" s="40" t="s">
        <v>36</v>
      </c>
      <c r="AB50" s="43">
        <f>SUM(O50:Z50)</f>
        <v>0</v>
      </c>
      <c r="AC50" s="42" t="s">
        <v>32</v>
      </c>
      <c r="AD50" s="43" t="s">
        <v>36</v>
      </c>
      <c r="AE50" s="41">
        <f>L50+SUM(O50:X50)</f>
        <v>1</v>
      </c>
      <c r="AF50" s="44" t="s">
        <v>32</v>
      </c>
      <c r="AG50" s="143" t="str">
        <f t="shared" ref="AG50" si="33">IF(AE51=AE50,"CONFORME PLANEJAMENTO",IF(AE51&lt;AE50,"ATRASADA","ADIANTADA"))</f>
        <v>CONFORME PLANEJAMENTO</v>
      </c>
      <c r="AH50" s="2"/>
    </row>
    <row r="51" spans="1:36" s="10" customFormat="1" ht="24.95" customHeight="1" thickBot="1" x14ac:dyDescent="0.35">
      <c r="A51" s="146"/>
      <c r="B51" s="180"/>
      <c r="C51" s="182"/>
      <c r="D51" s="184"/>
      <c r="E51" s="184"/>
      <c r="F51" s="168"/>
      <c r="G51" s="190"/>
      <c r="H51" s="160"/>
      <c r="I51" s="192"/>
      <c r="J51" s="164"/>
      <c r="K51" s="166"/>
      <c r="L51" s="140"/>
      <c r="M51" s="142"/>
      <c r="N51" s="45" t="s">
        <v>37</v>
      </c>
      <c r="O51" s="86"/>
      <c r="P51" s="86"/>
      <c r="Q51" s="86"/>
      <c r="R51" s="86"/>
      <c r="S51" s="46"/>
      <c r="T51" s="46"/>
      <c r="U51" s="46"/>
      <c r="V51" s="46"/>
      <c r="W51" s="46"/>
      <c r="X51" s="47"/>
      <c r="Y51" s="48"/>
      <c r="Z51" s="49"/>
      <c r="AA51" s="50" t="s">
        <v>37</v>
      </c>
      <c r="AB51" s="61">
        <f>SUM(O51:Z51)</f>
        <v>0</v>
      </c>
      <c r="AC51" s="52" t="s">
        <v>32</v>
      </c>
      <c r="AD51" s="53" t="s">
        <v>37</v>
      </c>
      <c r="AE51" s="51">
        <f>L50+SUM(O51:X51)</f>
        <v>1</v>
      </c>
      <c r="AF51" s="54" t="s">
        <v>32</v>
      </c>
      <c r="AG51" s="144"/>
      <c r="AH51" s="2"/>
      <c r="AI51" s="58">
        <v>1</v>
      </c>
    </row>
    <row r="52" spans="1:36" s="10" customFormat="1" ht="24.95" customHeight="1" x14ac:dyDescent="0.3">
      <c r="A52" s="145"/>
      <c r="B52" s="179" t="s">
        <v>67</v>
      </c>
      <c r="C52" s="181" t="s">
        <v>32</v>
      </c>
      <c r="D52" s="183">
        <v>838</v>
      </c>
      <c r="E52" s="183">
        <v>838</v>
      </c>
      <c r="F52" s="167" t="s">
        <v>47</v>
      </c>
      <c r="G52" s="159" t="s">
        <v>199</v>
      </c>
      <c r="H52" s="159" t="s">
        <v>33</v>
      </c>
      <c r="I52" s="191">
        <v>42128</v>
      </c>
      <c r="J52" s="163">
        <v>42581</v>
      </c>
      <c r="K52" s="165">
        <f>J52-I52</f>
        <v>453</v>
      </c>
      <c r="L52" s="139">
        <v>0.44</v>
      </c>
      <c r="M52" s="141" t="s">
        <v>32</v>
      </c>
      <c r="N52" s="35" t="s">
        <v>36</v>
      </c>
      <c r="O52" s="36"/>
      <c r="P52" s="36"/>
      <c r="Q52" s="111">
        <v>0.03</v>
      </c>
      <c r="R52" s="111">
        <v>0.25</v>
      </c>
      <c r="S52" s="111">
        <v>0.28000000000000003</v>
      </c>
      <c r="T52" s="36"/>
      <c r="U52" s="36"/>
      <c r="V52" s="36"/>
      <c r="W52" s="36"/>
      <c r="X52" s="37"/>
      <c r="Y52" s="38"/>
      <c r="Z52" s="39"/>
      <c r="AA52" s="40" t="s">
        <v>36</v>
      </c>
      <c r="AB52" s="43">
        <f>SUM(O52:Z52)</f>
        <v>0.56000000000000005</v>
      </c>
      <c r="AC52" s="42" t="s">
        <v>32</v>
      </c>
      <c r="AD52" s="43" t="s">
        <v>36</v>
      </c>
      <c r="AE52" s="41">
        <v>1</v>
      </c>
      <c r="AF52" s="44" t="s">
        <v>32</v>
      </c>
      <c r="AG52" s="143" t="str">
        <f t="shared" ref="AG52" si="34">IF(AE53=AE52,"CONFORME PLANEJAMENTO",IF(AE53&lt;AE52,"ATRASADA","ADIANTADA"))</f>
        <v>ATRASADA</v>
      </c>
      <c r="AH52" s="2"/>
    </row>
    <row r="53" spans="1:36" s="10" customFormat="1" ht="24.95" customHeight="1" thickBot="1" x14ac:dyDescent="0.35">
      <c r="A53" s="146"/>
      <c r="B53" s="180"/>
      <c r="C53" s="182"/>
      <c r="D53" s="184"/>
      <c r="E53" s="184"/>
      <c r="F53" s="168"/>
      <c r="G53" s="160"/>
      <c r="H53" s="160"/>
      <c r="I53" s="192"/>
      <c r="J53" s="164"/>
      <c r="K53" s="166"/>
      <c r="L53" s="140"/>
      <c r="M53" s="142"/>
      <c r="N53" s="45" t="s">
        <v>37</v>
      </c>
      <c r="O53" s="46"/>
      <c r="P53" s="46"/>
      <c r="Q53" s="46">
        <v>0</v>
      </c>
      <c r="R53" s="46">
        <v>0</v>
      </c>
      <c r="S53" s="46">
        <v>0</v>
      </c>
      <c r="T53" s="46"/>
      <c r="U53" s="46"/>
      <c r="V53" s="46"/>
      <c r="W53" s="46"/>
      <c r="X53" s="47"/>
      <c r="Y53" s="48"/>
      <c r="Z53" s="49"/>
      <c r="AA53" s="50" t="s">
        <v>37</v>
      </c>
      <c r="AB53" s="61">
        <f t="shared" ref="AB53:AB59" si="35">SUM(O53:Z53)</f>
        <v>0</v>
      </c>
      <c r="AC53" s="52" t="s">
        <v>32</v>
      </c>
      <c r="AD53" s="53" t="s">
        <v>37</v>
      </c>
      <c r="AE53" s="51">
        <f>L52+SUM(O53:X53)</f>
        <v>0.44</v>
      </c>
      <c r="AF53" s="54" t="s">
        <v>32</v>
      </c>
      <c r="AG53" s="144"/>
      <c r="AH53" s="2"/>
      <c r="AJ53" s="58">
        <v>1</v>
      </c>
    </row>
    <row r="54" spans="1:36" s="10" customFormat="1" ht="24.95" customHeight="1" x14ac:dyDescent="0.3">
      <c r="A54" s="145"/>
      <c r="B54" s="179" t="s">
        <v>68</v>
      </c>
      <c r="C54" s="181" t="s">
        <v>32</v>
      </c>
      <c r="D54" s="183">
        <v>827.5</v>
      </c>
      <c r="E54" s="183">
        <v>827.5</v>
      </c>
      <c r="F54" s="167" t="s">
        <v>47</v>
      </c>
      <c r="G54" s="159" t="s">
        <v>199</v>
      </c>
      <c r="H54" s="159" t="s">
        <v>33</v>
      </c>
      <c r="I54" s="191">
        <v>42128</v>
      </c>
      <c r="J54" s="163">
        <v>42581</v>
      </c>
      <c r="K54" s="165">
        <f>J54-I54</f>
        <v>453</v>
      </c>
      <c r="L54" s="139">
        <v>0.5</v>
      </c>
      <c r="M54" s="141" t="s">
        <v>32</v>
      </c>
      <c r="N54" s="35" t="s">
        <v>36</v>
      </c>
      <c r="O54" s="36"/>
      <c r="P54" s="36"/>
      <c r="Q54" s="111">
        <v>0.03</v>
      </c>
      <c r="R54" s="111">
        <v>0.22</v>
      </c>
      <c r="S54" s="111">
        <v>0.25</v>
      </c>
      <c r="T54" s="36"/>
      <c r="U54" s="36"/>
      <c r="V54" s="36"/>
      <c r="W54" s="36"/>
      <c r="X54" s="39"/>
      <c r="Y54" s="38"/>
      <c r="Z54" s="39"/>
      <c r="AA54" s="40" t="s">
        <v>36</v>
      </c>
      <c r="AB54" s="43">
        <f t="shared" si="35"/>
        <v>0.5</v>
      </c>
      <c r="AC54" s="42" t="s">
        <v>32</v>
      </c>
      <c r="AD54" s="43" t="s">
        <v>36</v>
      </c>
      <c r="AE54" s="41">
        <f>SUM(L54,O54:R54)</f>
        <v>0.75</v>
      </c>
      <c r="AF54" s="44" t="s">
        <v>32</v>
      </c>
      <c r="AG54" s="143" t="str">
        <f t="shared" ref="AG54" si="36">IF(AE55=AE54,"CONFORME PLANEJAMENTO",IF(AE55&lt;AE54,"ATRASADA","ADIANTADA"))</f>
        <v>ATRASADA</v>
      </c>
      <c r="AH54" s="2"/>
    </row>
    <row r="55" spans="1:36" s="10" customFormat="1" ht="24.95" customHeight="1" thickBot="1" x14ac:dyDescent="0.35">
      <c r="A55" s="146"/>
      <c r="B55" s="180"/>
      <c r="C55" s="182"/>
      <c r="D55" s="184"/>
      <c r="E55" s="184"/>
      <c r="F55" s="168"/>
      <c r="G55" s="160"/>
      <c r="H55" s="160"/>
      <c r="I55" s="192"/>
      <c r="J55" s="164"/>
      <c r="K55" s="166"/>
      <c r="L55" s="140"/>
      <c r="M55" s="142"/>
      <c r="N55" s="45" t="s">
        <v>37</v>
      </c>
      <c r="O55" s="46"/>
      <c r="P55" s="46"/>
      <c r="Q55" s="46">
        <v>0</v>
      </c>
      <c r="R55" s="46">
        <v>0</v>
      </c>
      <c r="S55" s="46">
        <v>0</v>
      </c>
      <c r="T55" s="46"/>
      <c r="U55" s="46"/>
      <c r="V55" s="46"/>
      <c r="W55" s="46"/>
      <c r="X55" s="49"/>
      <c r="Y55" s="48"/>
      <c r="Z55" s="49"/>
      <c r="AA55" s="50" t="s">
        <v>37</v>
      </c>
      <c r="AB55" s="61">
        <f t="shared" si="35"/>
        <v>0</v>
      </c>
      <c r="AC55" s="52" t="s">
        <v>32</v>
      </c>
      <c r="AD55" s="53" t="s">
        <v>37</v>
      </c>
      <c r="AE55" s="51">
        <f>L54+SUM(O55:X55)</f>
        <v>0.5</v>
      </c>
      <c r="AF55" s="54" t="s">
        <v>32</v>
      </c>
      <c r="AG55" s="144"/>
      <c r="AH55" s="2"/>
      <c r="AI55" s="58"/>
      <c r="AJ55" s="10">
        <v>1</v>
      </c>
    </row>
    <row r="56" spans="1:36" s="105" customFormat="1" ht="24.95" customHeight="1" x14ac:dyDescent="0.3">
      <c r="A56" s="145"/>
      <c r="B56" s="147" t="s">
        <v>160</v>
      </c>
      <c r="C56" s="149" t="s">
        <v>32</v>
      </c>
      <c r="D56" s="151">
        <v>852.3</v>
      </c>
      <c r="E56" s="151">
        <v>852.3</v>
      </c>
      <c r="F56" s="167" t="s">
        <v>47</v>
      </c>
      <c r="G56" s="159" t="s">
        <v>199</v>
      </c>
      <c r="H56" s="159" t="s">
        <v>33</v>
      </c>
      <c r="I56" s="161">
        <v>42434</v>
      </c>
      <c r="J56" s="169">
        <v>42793</v>
      </c>
      <c r="K56" s="171">
        <f>J56-I56</f>
        <v>359</v>
      </c>
      <c r="L56" s="173">
        <v>0</v>
      </c>
      <c r="M56" s="175" t="s">
        <v>32</v>
      </c>
      <c r="N56" s="87" t="s">
        <v>36</v>
      </c>
      <c r="O56" s="102">
        <v>5.0599999999999999E-2</v>
      </c>
      <c r="P56" s="102">
        <v>5.0599999999999999E-2</v>
      </c>
      <c r="Q56" s="102">
        <v>7.1999999999999995E-2</v>
      </c>
      <c r="R56" s="102">
        <v>7.1999999999999995E-2</v>
      </c>
      <c r="S56" s="102">
        <v>0.1014</v>
      </c>
      <c r="T56" s="102">
        <v>0.1014</v>
      </c>
      <c r="U56" s="102">
        <v>0.13120000000000001</v>
      </c>
      <c r="V56" s="102">
        <v>0.13120000000000001</v>
      </c>
      <c r="W56" s="102">
        <v>9.2799999999999994E-2</v>
      </c>
      <c r="X56" s="85">
        <v>9.2799999999999994E-2</v>
      </c>
      <c r="Y56" s="84">
        <v>5.1999999999999998E-2</v>
      </c>
      <c r="Z56" s="85">
        <v>5.1999999999999998E-2</v>
      </c>
      <c r="AA56" s="88" t="s">
        <v>36</v>
      </c>
      <c r="AB56" s="74">
        <f>SUM(O56:Z56)</f>
        <v>1</v>
      </c>
      <c r="AC56" s="90" t="s">
        <v>32</v>
      </c>
      <c r="AD56" s="74" t="s">
        <v>36</v>
      </c>
      <c r="AE56" s="89">
        <f>SUM(O56:R56:S56:U56:V56:W56:X56:Y56)</f>
        <v>0.94799999999999995</v>
      </c>
      <c r="AF56" s="91" t="s">
        <v>32</v>
      </c>
      <c r="AG56" s="143" t="str">
        <f t="shared" ref="AG56" si="37">IF(AE57=AE56,"CONFORME PLANEJAMENTO",IF(AE57&lt;AE56,"ATRASADA","ADIANTADA"))</f>
        <v>ATRASADA</v>
      </c>
      <c r="AH56" s="104"/>
    </row>
    <row r="57" spans="1:36" s="105" customFormat="1" ht="24.95" customHeight="1" thickBot="1" x14ac:dyDescent="0.35">
      <c r="A57" s="146"/>
      <c r="B57" s="148"/>
      <c r="C57" s="150"/>
      <c r="D57" s="152"/>
      <c r="E57" s="152"/>
      <c r="F57" s="168"/>
      <c r="G57" s="160"/>
      <c r="H57" s="160"/>
      <c r="I57" s="162"/>
      <c r="J57" s="170"/>
      <c r="K57" s="172"/>
      <c r="L57" s="174"/>
      <c r="M57" s="176"/>
      <c r="N57" s="92" t="s">
        <v>37</v>
      </c>
      <c r="O57" s="103">
        <v>0</v>
      </c>
      <c r="P57" s="103">
        <v>0</v>
      </c>
      <c r="Q57" s="103">
        <v>0</v>
      </c>
      <c r="R57" s="103">
        <v>0</v>
      </c>
      <c r="S57" s="103">
        <v>0</v>
      </c>
      <c r="T57" s="103">
        <v>0</v>
      </c>
      <c r="U57" s="103">
        <v>0</v>
      </c>
      <c r="V57" s="103">
        <v>0</v>
      </c>
      <c r="W57" s="103">
        <v>0</v>
      </c>
      <c r="X57" s="94">
        <v>0</v>
      </c>
      <c r="Y57" s="93">
        <v>0</v>
      </c>
      <c r="Z57" s="94">
        <v>0</v>
      </c>
      <c r="AA57" s="95" t="s">
        <v>37</v>
      </c>
      <c r="AB57" s="109">
        <f t="shared" ref="AB57" si="38">SUM(O57:Z57)</f>
        <v>0</v>
      </c>
      <c r="AC57" s="97" t="s">
        <v>32</v>
      </c>
      <c r="AD57" s="75" t="s">
        <v>37</v>
      </c>
      <c r="AE57" s="96">
        <f>L56+SUM(O57:X57)</f>
        <v>0</v>
      </c>
      <c r="AF57" s="98" t="s">
        <v>32</v>
      </c>
      <c r="AG57" s="144"/>
      <c r="AH57" s="104"/>
      <c r="AI57" s="107"/>
      <c r="AJ57" s="105">
        <v>1</v>
      </c>
    </row>
    <row r="58" spans="1:36" s="105" customFormat="1" ht="24.95" customHeight="1" x14ac:dyDescent="0.3">
      <c r="A58" s="145"/>
      <c r="B58" s="147" t="s">
        <v>161</v>
      </c>
      <c r="C58" s="149" t="s">
        <v>32</v>
      </c>
      <c r="D58" s="151">
        <v>869.4</v>
      </c>
      <c r="E58" s="151">
        <v>869.4</v>
      </c>
      <c r="F58" s="167" t="s">
        <v>33</v>
      </c>
      <c r="G58" s="159" t="s">
        <v>199</v>
      </c>
      <c r="H58" s="159" t="s">
        <v>33</v>
      </c>
      <c r="I58" s="161">
        <v>42461</v>
      </c>
      <c r="J58" s="169">
        <v>42793</v>
      </c>
      <c r="K58" s="171">
        <f>J58-I58</f>
        <v>332</v>
      </c>
      <c r="L58" s="173">
        <v>0</v>
      </c>
      <c r="M58" s="175" t="s">
        <v>32</v>
      </c>
      <c r="N58" s="87" t="s">
        <v>36</v>
      </c>
      <c r="O58" s="102"/>
      <c r="P58" s="102">
        <v>5.5199999999999999E-2</v>
      </c>
      <c r="Q58" s="102">
        <v>7.6600000000000001E-2</v>
      </c>
      <c r="R58" s="102">
        <v>7.6600000000000001E-2</v>
      </c>
      <c r="S58" s="102">
        <v>0.10600000000000001</v>
      </c>
      <c r="T58" s="102">
        <v>0.10600000000000001</v>
      </c>
      <c r="U58" s="102">
        <v>0.1358</v>
      </c>
      <c r="V58" s="102">
        <v>0.1358</v>
      </c>
      <c r="W58" s="102">
        <v>9.7399999999999987E-2</v>
      </c>
      <c r="X58" s="85">
        <v>9.7399999999999987E-2</v>
      </c>
      <c r="Y58" s="84">
        <v>5.6599999999999998E-2</v>
      </c>
      <c r="Z58" s="85">
        <v>5.6599999999999998E-2</v>
      </c>
      <c r="AA58" s="88" t="s">
        <v>36</v>
      </c>
      <c r="AB58" s="74">
        <f>SUM(O58:Z58)</f>
        <v>1</v>
      </c>
      <c r="AC58" s="90" t="s">
        <v>32</v>
      </c>
      <c r="AD58" s="74" t="s">
        <v>36</v>
      </c>
      <c r="AE58" s="89">
        <f>SUM(P58:R58:S58:U58:V58:W58:X58:Y58)</f>
        <v>0.94340000000000002</v>
      </c>
      <c r="AF58" s="91" t="s">
        <v>32</v>
      </c>
      <c r="AG58" s="143" t="str">
        <f t="shared" ref="AG58" si="39">IF(AE59=AE58,"CONFORME PLANEJAMENTO",IF(AE59&lt;AE58,"ATRASADA","ADIANTADA"))</f>
        <v>ATRASADA</v>
      </c>
      <c r="AH58" s="104"/>
    </row>
    <row r="59" spans="1:36" s="105" customFormat="1" ht="24.95" customHeight="1" thickBot="1" x14ac:dyDescent="0.35">
      <c r="A59" s="146"/>
      <c r="B59" s="148"/>
      <c r="C59" s="150"/>
      <c r="D59" s="152"/>
      <c r="E59" s="152"/>
      <c r="F59" s="168"/>
      <c r="G59" s="160"/>
      <c r="H59" s="160"/>
      <c r="I59" s="162"/>
      <c r="J59" s="170"/>
      <c r="K59" s="172"/>
      <c r="L59" s="174"/>
      <c r="M59" s="176"/>
      <c r="N59" s="92" t="s">
        <v>37</v>
      </c>
      <c r="O59" s="103"/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94">
        <v>0</v>
      </c>
      <c r="Y59" s="108">
        <v>0</v>
      </c>
      <c r="Z59" s="103">
        <v>0</v>
      </c>
      <c r="AA59" s="95" t="s">
        <v>37</v>
      </c>
      <c r="AB59" s="109">
        <f t="shared" si="35"/>
        <v>0</v>
      </c>
      <c r="AC59" s="97" t="s">
        <v>32</v>
      </c>
      <c r="AD59" s="75" t="s">
        <v>37</v>
      </c>
      <c r="AE59" s="96">
        <f>L58+SUM(O59:X59)</f>
        <v>0</v>
      </c>
      <c r="AF59" s="98" t="s">
        <v>32</v>
      </c>
      <c r="AG59" s="144"/>
      <c r="AH59" s="104"/>
      <c r="AI59" s="107"/>
      <c r="AJ59" s="105">
        <v>1</v>
      </c>
    </row>
    <row r="60" spans="1:36" s="105" customFormat="1" ht="24.95" customHeight="1" x14ac:dyDescent="0.3">
      <c r="A60" s="145"/>
      <c r="B60" s="147" t="s">
        <v>162</v>
      </c>
      <c r="C60" s="149" t="s">
        <v>32</v>
      </c>
      <c r="D60" s="151">
        <v>871.2</v>
      </c>
      <c r="E60" s="151">
        <v>871.2</v>
      </c>
      <c r="F60" s="167" t="s">
        <v>33</v>
      </c>
      <c r="G60" s="159" t="s">
        <v>199</v>
      </c>
      <c r="H60" s="159" t="s">
        <v>33</v>
      </c>
      <c r="I60" s="161">
        <v>42434</v>
      </c>
      <c r="J60" s="169">
        <v>42793</v>
      </c>
      <c r="K60" s="171">
        <f>J60-I60</f>
        <v>359</v>
      </c>
      <c r="L60" s="173">
        <v>0</v>
      </c>
      <c r="M60" s="175" t="s">
        <v>32</v>
      </c>
      <c r="N60" s="87" t="s">
        <v>36</v>
      </c>
      <c r="O60" s="102">
        <v>5.0599999999999999E-2</v>
      </c>
      <c r="P60" s="102">
        <v>5.0599999999999999E-2</v>
      </c>
      <c r="Q60" s="102">
        <v>7.1999999999999995E-2</v>
      </c>
      <c r="R60" s="102">
        <v>7.1999999999999995E-2</v>
      </c>
      <c r="S60" s="102">
        <v>0.1014</v>
      </c>
      <c r="T60" s="102">
        <v>0.1014</v>
      </c>
      <c r="U60" s="102">
        <v>0.13120000000000001</v>
      </c>
      <c r="V60" s="102">
        <v>0.13120000000000001</v>
      </c>
      <c r="W60" s="102">
        <v>9.2799999999999994E-2</v>
      </c>
      <c r="X60" s="85">
        <v>9.2799999999999994E-2</v>
      </c>
      <c r="Y60" s="84">
        <v>5.1999999999999998E-2</v>
      </c>
      <c r="Z60" s="85">
        <v>5.1999999999999998E-2</v>
      </c>
      <c r="AA60" s="88" t="s">
        <v>36</v>
      </c>
      <c r="AB60" s="74">
        <f>SUM(O60:Z60)</f>
        <v>1</v>
      </c>
      <c r="AC60" s="90" t="s">
        <v>32</v>
      </c>
      <c r="AD60" s="74" t="s">
        <v>36</v>
      </c>
      <c r="AE60" s="89">
        <f>SUM(O60:R60:S60:U60:V60:W60:X60:Y60)</f>
        <v>0.94799999999999995</v>
      </c>
      <c r="AF60" s="91" t="s">
        <v>32</v>
      </c>
      <c r="AG60" s="143" t="str">
        <f t="shared" ref="AG60" si="40">IF(AE61=AE60,"CONFORME PLANEJAMENTO",IF(AE61&lt;AE60,"ATRASADA","ADIANTADA"))</f>
        <v>ATRASADA</v>
      </c>
      <c r="AH60" s="104"/>
    </row>
    <row r="61" spans="1:36" s="105" customFormat="1" ht="24.95" customHeight="1" thickBot="1" x14ac:dyDescent="0.35">
      <c r="A61" s="146"/>
      <c r="B61" s="148"/>
      <c r="C61" s="150"/>
      <c r="D61" s="152"/>
      <c r="E61" s="152"/>
      <c r="F61" s="168"/>
      <c r="G61" s="160"/>
      <c r="H61" s="160"/>
      <c r="I61" s="162"/>
      <c r="J61" s="170"/>
      <c r="K61" s="172"/>
      <c r="L61" s="174"/>
      <c r="M61" s="176"/>
      <c r="N61" s="92" t="s">
        <v>37</v>
      </c>
      <c r="O61" s="103">
        <v>0</v>
      </c>
      <c r="P61" s="103">
        <v>0</v>
      </c>
      <c r="Q61" s="103">
        <v>0</v>
      </c>
      <c r="R61" s="103">
        <v>0</v>
      </c>
      <c r="S61" s="103">
        <v>0</v>
      </c>
      <c r="T61" s="103">
        <v>0</v>
      </c>
      <c r="U61" s="103">
        <v>0</v>
      </c>
      <c r="V61" s="103">
        <v>0</v>
      </c>
      <c r="W61" s="103">
        <v>0</v>
      </c>
      <c r="X61" s="94">
        <v>0</v>
      </c>
      <c r="Y61" s="93">
        <v>0</v>
      </c>
      <c r="Z61" s="94">
        <v>0</v>
      </c>
      <c r="AA61" s="95" t="s">
        <v>37</v>
      </c>
      <c r="AB61" s="109">
        <f t="shared" ref="AB61" si="41">SUM(O61:Z61)</f>
        <v>0</v>
      </c>
      <c r="AC61" s="97" t="s">
        <v>32</v>
      </c>
      <c r="AD61" s="75" t="s">
        <v>37</v>
      </c>
      <c r="AE61" s="96">
        <f>L60+SUM(O61:X61)</f>
        <v>0</v>
      </c>
      <c r="AF61" s="98" t="s">
        <v>32</v>
      </c>
      <c r="AG61" s="144"/>
      <c r="AH61" s="104"/>
      <c r="AI61" s="107"/>
      <c r="AJ61" s="105">
        <v>1</v>
      </c>
    </row>
    <row r="62" spans="1:36" s="105" customFormat="1" ht="24.95" customHeight="1" x14ac:dyDescent="0.3">
      <c r="A62" s="145"/>
      <c r="B62" s="147" t="s">
        <v>163</v>
      </c>
      <c r="C62" s="149" t="s">
        <v>32</v>
      </c>
      <c r="D62" s="151">
        <v>882.9</v>
      </c>
      <c r="E62" s="151">
        <v>882.9</v>
      </c>
      <c r="F62" s="167" t="s">
        <v>33</v>
      </c>
      <c r="G62" s="159" t="s">
        <v>199</v>
      </c>
      <c r="H62" s="159" t="s">
        <v>33</v>
      </c>
      <c r="I62" s="161">
        <v>42434</v>
      </c>
      <c r="J62" s="169">
        <v>42793</v>
      </c>
      <c r="K62" s="171">
        <f>J62-I62</f>
        <v>359</v>
      </c>
      <c r="L62" s="173">
        <v>0</v>
      </c>
      <c r="M62" s="175" t="s">
        <v>32</v>
      </c>
      <c r="N62" s="87" t="s">
        <v>36</v>
      </c>
      <c r="O62" s="102">
        <v>5.0599999999999999E-2</v>
      </c>
      <c r="P62" s="102">
        <v>5.0599999999999999E-2</v>
      </c>
      <c r="Q62" s="102">
        <v>7.1999999999999995E-2</v>
      </c>
      <c r="R62" s="102">
        <v>7.1999999999999995E-2</v>
      </c>
      <c r="S62" s="102">
        <v>0.1014</v>
      </c>
      <c r="T62" s="102">
        <v>0.1014</v>
      </c>
      <c r="U62" s="102">
        <v>0.13120000000000001</v>
      </c>
      <c r="V62" s="102">
        <v>0.13120000000000001</v>
      </c>
      <c r="W62" s="102">
        <v>9.2799999999999994E-2</v>
      </c>
      <c r="X62" s="85">
        <v>9.2799999999999994E-2</v>
      </c>
      <c r="Y62" s="84">
        <v>5.1999999999999998E-2</v>
      </c>
      <c r="Z62" s="85">
        <v>5.1999999999999998E-2</v>
      </c>
      <c r="AA62" s="88" t="s">
        <v>36</v>
      </c>
      <c r="AB62" s="74">
        <f>SUM(O62:Z62)</f>
        <v>1</v>
      </c>
      <c r="AC62" s="90" t="s">
        <v>32</v>
      </c>
      <c r="AD62" s="74" t="s">
        <v>36</v>
      </c>
      <c r="AE62" s="89">
        <f>SUM(O62:R62:S62:U62:V62:W62:X62:Y62)</f>
        <v>0.94799999999999995</v>
      </c>
      <c r="AF62" s="91" t="s">
        <v>32</v>
      </c>
      <c r="AG62" s="143" t="str">
        <f t="shared" ref="AG62" si="42">IF(AE63=AE62,"CONFORME PLANEJAMENTO",IF(AE63&lt;AE62,"ATRASADA","ADIANTADA"))</f>
        <v>ATRASADA</v>
      </c>
      <c r="AH62" s="104"/>
    </row>
    <row r="63" spans="1:36" s="105" customFormat="1" ht="24.95" customHeight="1" thickBot="1" x14ac:dyDescent="0.35">
      <c r="A63" s="146"/>
      <c r="B63" s="148"/>
      <c r="C63" s="150"/>
      <c r="D63" s="152"/>
      <c r="E63" s="152"/>
      <c r="F63" s="168"/>
      <c r="G63" s="160"/>
      <c r="H63" s="160"/>
      <c r="I63" s="162"/>
      <c r="J63" s="170"/>
      <c r="K63" s="172"/>
      <c r="L63" s="174"/>
      <c r="M63" s="176"/>
      <c r="N63" s="92" t="s">
        <v>37</v>
      </c>
      <c r="O63" s="103">
        <v>0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  <c r="U63" s="103">
        <v>0</v>
      </c>
      <c r="V63" s="103">
        <v>0</v>
      </c>
      <c r="W63" s="103">
        <v>0</v>
      </c>
      <c r="X63" s="94">
        <v>0</v>
      </c>
      <c r="Y63" s="93">
        <v>0</v>
      </c>
      <c r="Z63" s="94">
        <v>0</v>
      </c>
      <c r="AA63" s="95" t="s">
        <v>37</v>
      </c>
      <c r="AB63" s="109">
        <f t="shared" ref="AB63" si="43">SUM(O63:Z63)</f>
        <v>0</v>
      </c>
      <c r="AC63" s="97" t="s">
        <v>32</v>
      </c>
      <c r="AD63" s="75" t="s">
        <v>37</v>
      </c>
      <c r="AE63" s="96">
        <f>L62+SUM(O63:X63)</f>
        <v>0</v>
      </c>
      <c r="AF63" s="98" t="s">
        <v>32</v>
      </c>
      <c r="AG63" s="144"/>
      <c r="AH63" s="104"/>
      <c r="AI63" s="107"/>
      <c r="AJ63" s="105">
        <v>1</v>
      </c>
    </row>
    <row r="64" spans="1:36" s="105" customFormat="1" ht="24.95" customHeight="1" x14ac:dyDescent="0.3">
      <c r="A64" s="145"/>
      <c r="B64" s="147" t="s">
        <v>164</v>
      </c>
      <c r="C64" s="149" t="s">
        <v>32</v>
      </c>
      <c r="D64" s="151">
        <v>869.9</v>
      </c>
      <c r="E64" s="151">
        <v>869.9</v>
      </c>
      <c r="F64" s="167" t="s">
        <v>33</v>
      </c>
      <c r="G64" s="159" t="s">
        <v>199</v>
      </c>
      <c r="H64" s="159" t="s">
        <v>33</v>
      </c>
      <c r="I64" s="161">
        <v>42492</v>
      </c>
      <c r="J64" s="169">
        <v>42613</v>
      </c>
      <c r="K64" s="171">
        <f>J64-I64</f>
        <v>121</v>
      </c>
      <c r="L64" s="173">
        <v>0</v>
      </c>
      <c r="M64" s="175" t="s">
        <v>32</v>
      </c>
      <c r="N64" s="87" t="s">
        <v>36</v>
      </c>
      <c r="O64" s="102"/>
      <c r="P64" s="102"/>
      <c r="Q64" s="102">
        <v>0.16320000000000001</v>
      </c>
      <c r="R64" s="102">
        <v>0.30640000000000001</v>
      </c>
      <c r="S64" s="102">
        <v>0.30640000000000001</v>
      </c>
      <c r="T64" s="102">
        <v>0.224</v>
      </c>
      <c r="U64" s="102"/>
      <c r="V64" s="102"/>
      <c r="W64" s="102"/>
      <c r="X64" s="85"/>
      <c r="Y64" s="84"/>
      <c r="Z64" s="85"/>
      <c r="AA64" s="88" t="s">
        <v>36</v>
      </c>
      <c r="AB64" s="74">
        <f>SUM(O64:Z64)</f>
        <v>1</v>
      </c>
      <c r="AC64" s="90" t="s">
        <v>32</v>
      </c>
      <c r="AD64" s="74" t="s">
        <v>36</v>
      </c>
      <c r="AE64" s="89">
        <f>SUM(Q64:R64:S64:T64)</f>
        <v>1</v>
      </c>
      <c r="AF64" s="91" t="s">
        <v>32</v>
      </c>
      <c r="AG64" s="143" t="str">
        <f t="shared" ref="AG64" si="44">IF(AE65=AE64,"CONFORME PLANEJAMENTO",IF(AE65&lt;AE64,"ATRASADA","ADIANTADA"))</f>
        <v>ATRASADA</v>
      </c>
      <c r="AH64" s="104"/>
    </row>
    <row r="65" spans="1:36" s="105" customFormat="1" ht="24.95" customHeight="1" thickBot="1" x14ac:dyDescent="0.35">
      <c r="A65" s="146"/>
      <c r="B65" s="148"/>
      <c r="C65" s="150"/>
      <c r="D65" s="152"/>
      <c r="E65" s="152"/>
      <c r="F65" s="168"/>
      <c r="G65" s="160"/>
      <c r="H65" s="160"/>
      <c r="I65" s="162"/>
      <c r="J65" s="170"/>
      <c r="K65" s="172"/>
      <c r="L65" s="174"/>
      <c r="M65" s="176"/>
      <c r="N65" s="92" t="s">
        <v>37</v>
      </c>
      <c r="O65" s="103"/>
      <c r="P65" s="103"/>
      <c r="Q65" s="103">
        <v>0</v>
      </c>
      <c r="R65" s="103">
        <v>0</v>
      </c>
      <c r="S65" s="103">
        <v>0</v>
      </c>
      <c r="T65" s="103">
        <v>0</v>
      </c>
      <c r="U65" s="103"/>
      <c r="V65" s="103"/>
      <c r="W65" s="103"/>
      <c r="X65" s="94"/>
      <c r="Y65" s="93"/>
      <c r="Z65" s="94"/>
      <c r="AA65" s="95" t="s">
        <v>37</v>
      </c>
      <c r="AB65" s="109">
        <f t="shared" ref="AB65" si="45">SUM(O65:Z65)</f>
        <v>0</v>
      </c>
      <c r="AC65" s="97" t="s">
        <v>32</v>
      </c>
      <c r="AD65" s="75" t="s">
        <v>37</v>
      </c>
      <c r="AE65" s="96">
        <f>L64+SUM(O65:X65)</f>
        <v>0</v>
      </c>
      <c r="AF65" s="98" t="s">
        <v>32</v>
      </c>
      <c r="AG65" s="144"/>
      <c r="AH65" s="104"/>
      <c r="AI65" s="107"/>
      <c r="AJ65" s="105">
        <v>1</v>
      </c>
    </row>
    <row r="66" spans="1:36" s="105" customFormat="1" ht="24.95" customHeight="1" x14ac:dyDescent="0.3">
      <c r="A66" s="145"/>
      <c r="B66" s="147" t="s">
        <v>165</v>
      </c>
      <c r="C66" s="149" t="s">
        <v>32</v>
      </c>
      <c r="D66" s="151">
        <v>869</v>
      </c>
      <c r="E66" s="151">
        <v>870.5</v>
      </c>
      <c r="F66" s="167" t="s">
        <v>33</v>
      </c>
      <c r="G66" s="167" t="s">
        <v>178</v>
      </c>
      <c r="H66" s="159" t="s">
        <v>33</v>
      </c>
      <c r="I66" s="161">
        <v>42401</v>
      </c>
      <c r="J66" s="169">
        <v>42793</v>
      </c>
      <c r="K66" s="171">
        <f>J66-I66</f>
        <v>392</v>
      </c>
      <c r="L66" s="173">
        <v>0</v>
      </c>
      <c r="M66" s="175" t="s">
        <v>32</v>
      </c>
      <c r="N66" s="87" t="s">
        <v>36</v>
      </c>
      <c r="O66" s="102">
        <v>4.0599999999999997E-2</v>
      </c>
      <c r="P66" s="102">
        <v>4.0599999999999997E-2</v>
      </c>
      <c r="Q66" s="102">
        <v>8.2199999999999995E-2</v>
      </c>
      <c r="R66" s="102">
        <v>8.2199999999999995E-2</v>
      </c>
      <c r="S66" s="102">
        <v>0.1002</v>
      </c>
      <c r="T66" s="102">
        <v>0.1002</v>
      </c>
      <c r="U66" s="102">
        <v>0.122</v>
      </c>
      <c r="V66" s="102">
        <v>0.122</v>
      </c>
      <c r="W66" s="102">
        <v>0.1103</v>
      </c>
      <c r="X66" s="85">
        <v>0.1103</v>
      </c>
      <c r="Y66" s="84">
        <v>4.4699999999999997E-2</v>
      </c>
      <c r="Z66" s="85">
        <v>4.4699999999999997E-2</v>
      </c>
      <c r="AA66" s="88" t="s">
        <v>36</v>
      </c>
      <c r="AB66" s="74">
        <f>SUM(O66:Z66)</f>
        <v>0.99999999999999989</v>
      </c>
      <c r="AC66" s="90" t="s">
        <v>32</v>
      </c>
      <c r="AD66" s="74" t="s">
        <v>36</v>
      </c>
      <c r="AE66" s="89">
        <f>SUM(O66:R66:S66:U66:V66:W66:X66:Y66)</f>
        <v>0.95529999999999993</v>
      </c>
      <c r="AF66" s="91" t="s">
        <v>32</v>
      </c>
      <c r="AG66" s="143" t="str">
        <f t="shared" ref="AG66" si="46">IF(AE67=AE66,"CONFORME PLANEJAMENTO",IF(AE67&lt;AE66,"ATRASADA","ADIANTADA"))</f>
        <v>ATRASADA</v>
      </c>
      <c r="AH66" s="104"/>
    </row>
    <row r="67" spans="1:36" s="105" customFormat="1" ht="24.95" customHeight="1" thickBot="1" x14ac:dyDescent="0.35">
      <c r="A67" s="146"/>
      <c r="B67" s="148"/>
      <c r="C67" s="150"/>
      <c r="D67" s="152"/>
      <c r="E67" s="152"/>
      <c r="F67" s="168"/>
      <c r="G67" s="168"/>
      <c r="H67" s="160"/>
      <c r="I67" s="162"/>
      <c r="J67" s="170"/>
      <c r="K67" s="172"/>
      <c r="L67" s="174"/>
      <c r="M67" s="176"/>
      <c r="N67" s="92" t="s">
        <v>37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03">
        <v>0</v>
      </c>
      <c r="U67" s="103">
        <v>0</v>
      </c>
      <c r="V67" s="103">
        <v>0</v>
      </c>
      <c r="W67" s="103">
        <v>0</v>
      </c>
      <c r="X67" s="94">
        <v>0</v>
      </c>
      <c r="Y67" s="93">
        <v>0</v>
      </c>
      <c r="Z67" s="94">
        <v>0</v>
      </c>
      <c r="AA67" s="95" t="s">
        <v>37</v>
      </c>
      <c r="AB67" s="109">
        <f t="shared" ref="AB67" si="47">SUM(O67:Z67)</f>
        <v>0</v>
      </c>
      <c r="AC67" s="97" t="s">
        <v>32</v>
      </c>
      <c r="AD67" s="75" t="s">
        <v>37</v>
      </c>
      <c r="AE67" s="96">
        <f>L66+SUM(O67:X67)</f>
        <v>0</v>
      </c>
      <c r="AF67" s="98" t="s">
        <v>32</v>
      </c>
      <c r="AG67" s="144"/>
      <c r="AH67" s="104"/>
      <c r="AI67" s="107"/>
      <c r="AJ67" s="105">
        <v>1</v>
      </c>
    </row>
    <row r="68" spans="1:36" s="105" customFormat="1" ht="24.95" customHeight="1" x14ac:dyDescent="0.3">
      <c r="A68" s="145"/>
      <c r="B68" s="147" t="s">
        <v>166</v>
      </c>
      <c r="C68" s="149" t="s">
        <v>32</v>
      </c>
      <c r="D68" s="151">
        <v>869</v>
      </c>
      <c r="E68" s="151">
        <v>870.5</v>
      </c>
      <c r="F68" s="177" t="s">
        <v>33</v>
      </c>
      <c r="G68" s="167" t="s">
        <v>178</v>
      </c>
      <c r="H68" s="159" t="s">
        <v>33</v>
      </c>
      <c r="I68" s="161">
        <v>42434</v>
      </c>
      <c r="J68" s="169">
        <v>42793</v>
      </c>
      <c r="K68" s="171">
        <f>J68-I68</f>
        <v>359</v>
      </c>
      <c r="L68" s="173">
        <v>0</v>
      </c>
      <c r="M68" s="175" t="s">
        <v>32</v>
      </c>
      <c r="N68" s="87" t="s">
        <v>36</v>
      </c>
      <c r="O68" s="102">
        <v>4.0599999999999997E-2</v>
      </c>
      <c r="P68" s="102">
        <v>4.0599999999999997E-2</v>
      </c>
      <c r="Q68" s="102">
        <v>8.2199999999999995E-2</v>
      </c>
      <c r="R68" s="102">
        <v>8.2199999999999995E-2</v>
      </c>
      <c r="S68" s="102">
        <v>0.1002</v>
      </c>
      <c r="T68" s="102">
        <v>0.1002</v>
      </c>
      <c r="U68" s="102">
        <v>0.122</v>
      </c>
      <c r="V68" s="102">
        <v>0.122</v>
      </c>
      <c r="W68" s="102">
        <v>0.1103</v>
      </c>
      <c r="X68" s="85">
        <v>0.1103</v>
      </c>
      <c r="Y68" s="84">
        <v>4.4699999999999997E-2</v>
      </c>
      <c r="Z68" s="85">
        <v>4.4699999999999997E-2</v>
      </c>
      <c r="AA68" s="88" t="s">
        <v>36</v>
      </c>
      <c r="AB68" s="74">
        <f>SUM(O68:Z68)</f>
        <v>0.99999999999999989</v>
      </c>
      <c r="AC68" s="90" t="s">
        <v>32</v>
      </c>
      <c r="AD68" s="74" t="s">
        <v>36</v>
      </c>
      <c r="AE68" s="89">
        <f>SUM(O68:R68:S68:U68:V68:W68:X68:Y68)</f>
        <v>0.95529999999999993</v>
      </c>
      <c r="AF68" s="91" t="s">
        <v>32</v>
      </c>
      <c r="AG68" s="143" t="str">
        <f t="shared" ref="AG68" si="48">IF(AE69=AE68,"CONFORME PLANEJAMENTO",IF(AE69&lt;AE68,"ATRASADA","ADIANTADA"))</f>
        <v>ATRASADA</v>
      </c>
      <c r="AH68" s="104"/>
    </row>
    <row r="69" spans="1:36" s="105" customFormat="1" ht="24.95" customHeight="1" thickBot="1" x14ac:dyDescent="0.35">
      <c r="A69" s="146"/>
      <c r="B69" s="148"/>
      <c r="C69" s="150"/>
      <c r="D69" s="152"/>
      <c r="E69" s="152"/>
      <c r="F69" s="178"/>
      <c r="G69" s="168"/>
      <c r="H69" s="160"/>
      <c r="I69" s="162"/>
      <c r="J69" s="170"/>
      <c r="K69" s="172"/>
      <c r="L69" s="174"/>
      <c r="M69" s="176"/>
      <c r="N69" s="92" t="s">
        <v>37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03">
        <v>0</v>
      </c>
      <c r="U69" s="103">
        <v>0</v>
      </c>
      <c r="V69" s="103">
        <v>0</v>
      </c>
      <c r="W69" s="103">
        <v>0</v>
      </c>
      <c r="X69" s="94">
        <v>0</v>
      </c>
      <c r="Y69" s="93">
        <v>0</v>
      </c>
      <c r="Z69" s="94">
        <v>0</v>
      </c>
      <c r="AA69" s="95" t="s">
        <v>37</v>
      </c>
      <c r="AB69" s="109">
        <f t="shared" ref="AB69" si="49">SUM(O69:Z69)</f>
        <v>0</v>
      </c>
      <c r="AC69" s="97" t="s">
        <v>32</v>
      </c>
      <c r="AD69" s="75" t="s">
        <v>37</v>
      </c>
      <c r="AE69" s="96">
        <f>L68+SUM(O69:X69)</f>
        <v>0</v>
      </c>
      <c r="AF69" s="98" t="s">
        <v>32</v>
      </c>
      <c r="AG69" s="144"/>
      <c r="AH69" s="104"/>
      <c r="AI69" s="107"/>
      <c r="AJ69" s="105">
        <v>1</v>
      </c>
    </row>
    <row r="70" spans="1:36" s="105" customFormat="1" ht="24.95" customHeight="1" x14ac:dyDescent="0.3">
      <c r="A70" s="145"/>
      <c r="B70" s="147" t="s">
        <v>182</v>
      </c>
      <c r="C70" s="149" t="s">
        <v>32</v>
      </c>
      <c r="D70" s="151">
        <v>818.48500000000001</v>
      </c>
      <c r="E70" s="151">
        <v>818.48500000000001</v>
      </c>
      <c r="F70" s="177" t="s">
        <v>33</v>
      </c>
      <c r="G70" s="167" t="s">
        <v>35</v>
      </c>
      <c r="H70" s="159" t="s">
        <v>35</v>
      </c>
      <c r="I70" s="161">
        <v>42646</v>
      </c>
      <c r="J70" s="169">
        <v>42793</v>
      </c>
      <c r="K70" s="171">
        <f>J70-I70</f>
        <v>147</v>
      </c>
      <c r="L70" s="173">
        <v>0</v>
      </c>
      <c r="M70" s="175" t="s">
        <v>32</v>
      </c>
      <c r="N70" s="87" t="s">
        <v>36</v>
      </c>
      <c r="O70" s="116"/>
      <c r="P70" s="116"/>
      <c r="Q70" s="116"/>
      <c r="R70" s="116"/>
      <c r="S70" s="116"/>
      <c r="T70" s="116"/>
      <c r="U70" s="116"/>
      <c r="V70" s="116">
        <v>0.20519999999999999</v>
      </c>
      <c r="W70" s="116">
        <v>0.2172</v>
      </c>
      <c r="X70" s="85">
        <v>0.2172</v>
      </c>
      <c r="Y70" s="84">
        <v>0.18479999999999999</v>
      </c>
      <c r="Z70" s="85">
        <v>0.17560000000000001</v>
      </c>
      <c r="AA70" s="88" t="s">
        <v>36</v>
      </c>
      <c r="AB70" s="74">
        <f t="shared" ref="AB70:AB85" si="50">SUM(O70:Z70)</f>
        <v>0.99999999999999989</v>
      </c>
      <c r="AC70" s="90" t="s">
        <v>32</v>
      </c>
      <c r="AD70" s="74" t="s">
        <v>36</v>
      </c>
      <c r="AE70" s="89">
        <f>SUM(V70:W70:X70:Y70)</f>
        <v>0.82439999999999991</v>
      </c>
      <c r="AF70" s="91" t="s">
        <v>32</v>
      </c>
      <c r="AG70" s="143" t="str">
        <f>IF(AE71=AE70,"CONFORME PLANEJAMENTO",IF(AE71&lt;AE70,"ATRASADA","ADIANTADA"))</f>
        <v>ATRASADA</v>
      </c>
      <c r="AH70" s="104"/>
    </row>
    <row r="71" spans="1:36" s="105" customFormat="1" ht="24.95" customHeight="1" thickBot="1" x14ac:dyDescent="0.35">
      <c r="A71" s="146"/>
      <c r="B71" s="148"/>
      <c r="C71" s="150"/>
      <c r="D71" s="152"/>
      <c r="E71" s="152"/>
      <c r="F71" s="178"/>
      <c r="G71" s="168"/>
      <c r="H71" s="160"/>
      <c r="I71" s="162"/>
      <c r="J71" s="170"/>
      <c r="K71" s="172"/>
      <c r="L71" s="174"/>
      <c r="M71" s="176"/>
      <c r="N71" s="92" t="s">
        <v>37</v>
      </c>
      <c r="O71" s="117"/>
      <c r="P71" s="117"/>
      <c r="Q71" s="117"/>
      <c r="R71" s="117"/>
      <c r="S71" s="117"/>
      <c r="T71" s="117"/>
      <c r="U71" s="117"/>
      <c r="V71" s="117">
        <v>0</v>
      </c>
      <c r="W71" s="117">
        <v>0</v>
      </c>
      <c r="X71" s="94">
        <v>0</v>
      </c>
      <c r="Y71" s="93">
        <v>0</v>
      </c>
      <c r="Z71" s="94">
        <v>0</v>
      </c>
      <c r="AA71" s="95" t="s">
        <v>37</v>
      </c>
      <c r="AB71" s="109">
        <f t="shared" si="50"/>
        <v>0</v>
      </c>
      <c r="AC71" s="97" t="s">
        <v>32</v>
      </c>
      <c r="AD71" s="75" t="s">
        <v>37</v>
      </c>
      <c r="AE71" s="96">
        <f>L70+SUM(O71:X71)</f>
        <v>0</v>
      </c>
      <c r="AF71" s="98" t="s">
        <v>32</v>
      </c>
      <c r="AG71" s="144"/>
      <c r="AH71" s="104"/>
      <c r="AI71" s="107"/>
      <c r="AJ71" s="105">
        <v>1</v>
      </c>
    </row>
    <row r="72" spans="1:36" s="105" customFormat="1" ht="24.95" customHeight="1" x14ac:dyDescent="0.3">
      <c r="A72" s="145"/>
      <c r="B72" s="147" t="s">
        <v>182</v>
      </c>
      <c r="C72" s="149" t="s">
        <v>32</v>
      </c>
      <c r="D72" s="151">
        <v>822.81500000000005</v>
      </c>
      <c r="E72" s="151">
        <v>822.81500000000005</v>
      </c>
      <c r="F72" s="167" t="s">
        <v>66</v>
      </c>
      <c r="G72" s="167" t="s">
        <v>35</v>
      </c>
      <c r="H72" s="159" t="s">
        <v>35</v>
      </c>
      <c r="I72" s="161">
        <v>42646</v>
      </c>
      <c r="J72" s="169">
        <v>42793</v>
      </c>
      <c r="K72" s="171">
        <f>J72-I72</f>
        <v>147</v>
      </c>
      <c r="L72" s="173">
        <v>0</v>
      </c>
      <c r="M72" s="175" t="s">
        <v>32</v>
      </c>
      <c r="N72" s="87" t="s">
        <v>36</v>
      </c>
      <c r="O72" s="116"/>
      <c r="P72" s="116"/>
      <c r="Q72" s="116"/>
      <c r="R72" s="116"/>
      <c r="S72" s="116"/>
      <c r="T72" s="116"/>
      <c r="U72" s="116"/>
      <c r="V72" s="116">
        <v>0.20519999999999999</v>
      </c>
      <c r="W72" s="116">
        <v>0.2172</v>
      </c>
      <c r="X72" s="85">
        <v>0.2172</v>
      </c>
      <c r="Y72" s="84">
        <v>0.18479999999999999</v>
      </c>
      <c r="Z72" s="85">
        <v>0.17560000000000001</v>
      </c>
      <c r="AA72" s="88" t="s">
        <v>36</v>
      </c>
      <c r="AB72" s="74">
        <f t="shared" si="50"/>
        <v>0.99999999999999989</v>
      </c>
      <c r="AC72" s="90" t="s">
        <v>32</v>
      </c>
      <c r="AD72" s="74" t="s">
        <v>36</v>
      </c>
      <c r="AE72" s="89">
        <f>SUM(V72:W72:X72:Y72)</f>
        <v>0.82439999999999991</v>
      </c>
      <c r="AF72" s="91" t="s">
        <v>32</v>
      </c>
      <c r="AG72" s="143" t="str">
        <f>IF(AE73=AE72,"CONFORME PLANEJAMENTO",IF(AE73&lt;AE72,"ATRASADA","ADIANTADA"))</f>
        <v>ATRASADA</v>
      </c>
      <c r="AH72" s="104"/>
    </row>
    <row r="73" spans="1:36" s="105" customFormat="1" ht="24.95" customHeight="1" thickBot="1" x14ac:dyDescent="0.35">
      <c r="A73" s="146"/>
      <c r="B73" s="148"/>
      <c r="C73" s="150"/>
      <c r="D73" s="152"/>
      <c r="E73" s="152"/>
      <c r="F73" s="168"/>
      <c r="G73" s="168"/>
      <c r="H73" s="160"/>
      <c r="I73" s="162"/>
      <c r="J73" s="170"/>
      <c r="K73" s="172"/>
      <c r="L73" s="174"/>
      <c r="M73" s="176"/>
      <c r="N73" s="92" t="s">
        <v>37</v>
      </c>
      <c r="O73" s="117"/>
      <c r="P73" s="117"/>
      <c r="Q73" s="117"/>
      <c r="R73" s="117"/>
      <c r="S73" s="117"/>
      <c r="T73" s="117"/>
      <c r="U73" s="117"/>
      <c r="V73" s="117">
        <v>0</v>
      </c>
      <c r="W73" s="117">
        <v>0</v>
      </c>
      <c r="X73" s="94">
        <v>0</v>
      </c>
      <c r="Y73" s="93">
        <v>0</v>
      </c>
      <c r="Z73" s="94">
        <v>0</v>
      </c>
      <c r="AA73" s="95" t="s">
        <v>37</v>
      </c>
      <c r="AB73" s="109">
        <f t="shared" si="50"/>
        <v>0</v>
      </c>
      <c r="AC73" s="97" t="s">
        <v>32</v>
      </c>
      <c r="AD73" s="75" t="s">
        <v>37</v>
      </c>
      <c r="AE73" s="96">
        <f>L72+SUM(O73:X73)</f>
        <v>0</v>
      </c>
      <c r="AF73" s="98" t="s">
        <v>32</v>
      </c>
      <c r="AG73" s="144"/>
      <c r="AH73" s="104"/>
      <c r="AI73" s="107"/>
      <c r="AJ73" s="105">
        <v>1</v>
      </c>
    </row>
    <row r="74" spans="1:36" s="105" customFormat="1" ht="24.95" customHeight="1" x14ac:dyDescent="0.3">
      <c r="A74" s="145"/>
      <c r="B74" s="147" t="s">
        <v>182</v>
      </c>
      <c r="C74" s="149" t="s">
        <v>32</v>
      </c>
      <c r="D74" s="151">
        <v>833.35</v>
      </c>
      <c r="E74" s="151">
        <v>833.35</v>
      </c>
      <c r="F74" s="167" t="s">
        <v>66</v>
      </c>
      <c r="G74" s="167" t="s">
        <v>35</v>
      </c>
      <c r="H74" s="159" t="s">
        <v>35</v>
      </c>
      <c r="I74" s="161">
        <v>42646</v>
      </c>
      <c r="J74" s="169">
        <v>42793</v>
      </c>
      <c r="K74" s="171">
        <f>J74-I74</f>
        <v>147</v>
      </c>
      <c r="L74" s="173">
        <v>0</v>
      </c>
      <c r="M74" s="175" t="s">
        <v>32</v>
      </c>
      <c r="N74" s="87" t="s">
        <v>36</v>
      </c>
      <c r="O74" s="116"/>
      <c r="P74" s="116"/>
      <c r="Q74" s="116"/>
      <c r="R74" s="116"/>
      <c r="S74" s="116"/>
      <c r="T74" s="116"/>
      <c r="U74" s="116"/>
      <c r="V74" s="116">
        <v>0.1825</v>
      </c>
      <c r="W74" s="116">
        <v>0.21199999999999999</v>
      </c>
      <c r="X74" s="85">
        <v>0.21859999999999999</v>
      </c>
      <c r="Y74" s="84">
        <v>0.2235</v>
      </c>
      <c r="Z74" s="85">
        <v>0.16339999999999999</v>
      </c>
      <c r="AA74" s="88" t="s">
        <v>36</v>
      </c>
      <c r="AB74" s="74">
        <f t="shared" si="50"/>
        <v>1</v>
      </c>
      <c r="AC74" s="90" t="s">
        <v>32</v>
      </c>
      <c r="AD74" s="74" t="s">
        <v>36</v>
      </c>
      <c r="AE74" s="89">
        <f>SUM(V74:W74:X74:Y74)</f>
        <v>0.83660000000000001</v>
      </c>
      <c r="AF74" s="91" t="s">
        <v>32</v>
      </c>
      <c r="AG74" s="143" t="str">
        <f>IF(AE75=AE74,"CONFORME PLANEJAMENTO",IF(AE75&lt;AE74,"ATRASADA","ADIANTADA"))</f>
        <v>ATRASADA</v>
      </c>
      <c r="AH74" s="104"/>
    </row>
    <row r="75" spans="1:36" s="105" customFormat="1" ht="24.95" customHeight="1" thickBot="1" x14ac:dyDescent="0.35">
      <c r="A75" s="146"/>
      <c r="B75" s="148"/>
      <c r="C75" s="150"/>
      <c r="D75" s="152"/>
      <c r="E75" s="152"/>
      <c r="F75" s="168"/>
      <c r="G75" s="168"/>
      <c r="H75" s="160"/>
      <c r="I75" s="162"/>
      <c r="J75" s="170"/>
      <c r="K75" s="172"/>
      <c r="L75" s="174"/>
      <c r="M75" s="176"/>
      <c r="N75" s="92" t="s">
        <v>37</v>
      </c>
      <c r="O75" s="117"/>
      <c r="P75" s="117"/>
      <c r="Q75" s="117"/>
      <c r="R75" s="117"/>
      <c r="S75" s="117"/>
      <c r="T75" s="117"/>
      <c r="U75" s="117"/>
      <c r="V75" s="117">
        <v>0</v>
      </c>
      <c r="W75" s="117">
        <v>0</v>
      </c>
      <c r="X75" s="94">
        <v>0</v>
      </c>
      <c r="Y75" s="93">
        <v>0</v>
      </c>
      <c r="Z75" s="94">
        <v>0</v>
      </c>
      <c r="AA75" s="95" t="s">
        <v>37</v>
      </c>
      <c r="AB75" s="109">
        <f t="shared" si="50"/>
        <v>0</v>
      </c>
      <c r="AC75" s="97" t="s">
        <v>32</v>
      </c>
      <c r="AD75" s="75" t="s">
        <v>37</v>
      </c>
      <c r="AE75" s="96">
        <f>L74+SUM(O75:X75)</f>
        <v>0</v>
      </c>
      <c r="AF75" s="98" t="s">
        <v>32</v>
      </c>
      <c r="AG75" s="144"/>
      <c r="AH75" s="104"/>
      <c r="AI75" s="107"/>
      <c r="AJ75" s="105">
        <v>1</v>
      </c>
    </row>
    <row r="76" spans="1:36" s="105" customFormat="1" ht="24.95" customHeight="1" x14ac:dyDescent="0.3">
      <c r="A76" s="145"/>
      <c r="B76" s="147" t="s">
        <v>182</v>
      </c>
      <c r="C76" s="149" t="s">
        <v>32</v>
      </c>
      <c r="D76" s="151">
        <v>845</v>
      </c>
      <c r="E76" s="151">
        <v>845</v>
      </c>
      <c r="F76" s="167" t="s">
        <v>66</v>
      </c>
      <c r="G76" s="167" t="s">
        <v>35</v>
      </c>
      <c r="H76" s="159" t="s">
        <v>35</v>
      </c>
      <c r="I76" s="161">
        <v>42646</v>
      </c>
      <c r="J76" s="169">
        <v>42793</v>
      </c>
      <c r="K76" s="171">
        <f>J76-I76</f>
        <v>147</v>
      </c>
      <c r="L76" s="173">
        <v>0</v>
      </c>
      <c r="M76" s="175" t="s">
        <v>32</v>
      </c>
      <c r="N76" s="87" t="s">
        <v>36</v>
      </c>
      <c r="O76" s="116"/>
      <c r="P76" s="116"/>
      <c r="Q76" s="116"/>
      <c r="R76" s="116"/>
      <c r="S76" s="116"/>
      <c r="T76" s="116"/>
      <c r="U76" s="116"/>
      <c r="V76" s="116">
        <v>0.1167</v>
      </c>
      <c r="W76" s="116">
        <v>0.21940000000000001</v>
      </c>
      <c r="X76" s="85">
        <v>0.22450000000000001</v>
      </c>
      <c r="Y76" s="84">
        <v>0.2369</v>
      </c>
      <c r="Z76" s="85">
        <v>0.20250000000000001</v>
      </c>
      <c r="AA76" s="88" t="s">
        <v>36</v>
      </c>
      <c r="AB76" s="74">
        <f t="shared" si="50"/>
        <v>1</v>
      </c>
      <c r="AC76" s="90" t="s">
        <v>32</v>
      </c>
      <c r="AD76" s="74" t="s">
        <v>36</v>
      </c>
      <c r="AE76" s="89">
        <f>SUM(V76:W76:X76:Y76)</f>
        <v>0.79749999999999999</v>
      </c>
      <c r="AF76" s="91" t="s">
        <v>32</v>
      </c>
      <c r="AG76" s="143" t="str">
        <f>IF(AE77=AE76,"CONFORME PLANEJAMENTO",IF(AE77&lt;AE76,"ATRASADA","ADIANTADA"))</f>
        <v>ATRASADA</v>
      </c>
      <c r="AH76" s="104"/>
    </row>
    <row r="77" spans="1:36" s="105" customFormat="1" ht="24.95" customHeight="1" thickBot="1" x14ac:dyDescent="0.35">
      <c r="A77" s="146"/>
      <c r="B77" s="148"/>
      <c r="C77" s="150"/>
      <c r="D77" s="152"/>
      <c r="E77" s="152"/>
      <c r="F77" s="168"/>
      <c r="G77" s="168"/>
      <c r="H77" s="160"/>
      <c r="I77" s="162"/>
      <c r="J77" s="170"/>
      <c r="K77" s="172"/>
      <c r="L77" s="174"/>
      <c r="M77" s="176"/>
      <c r="N77" s="92" t="s">
        <v>37</v>
      </c>
      <c r="O77" s="117"/>
      <c r="P77" s="117"/>
      <c r="Q77" s="117"/>
      <c r="R77" s="117"/>
      <c r="S77" s="117"/>
      <c r="T77" s="117"/>
      <c r="U77" s="117"/>
      <c r="V77" s="117">
        <v>0</v>
      </c>
      <c r="W77" s="117">
        <v>0</v>
      </c>
      <c r="X77" s="94">
        <v>0</v>
      </c>
      <c r="Y77" s="93">
        <v>0</v>
      </c>
      <c r="Z77" s="94">
        <v>0</v>
      </c>
      <c r="AA77" s="95" t="s">
        <v>37</v>
      </c>
      <c r="AB77" s="109">
        <f t="shared" si="50"/>
        <v>0</v>
      </c>
      <c r="AC77" s="97" t="s">
        <v>32</v>
      </c>
      <c r="AD77" s="75" t="s">
        <v>37</v>
      </c>
      <c r="AE77" s="96">
        <f>L76+SUM(O77:X77)</f>
        <v>0</v>
      </c>
      <c r="AF77" s="98" t="s">
        <v>32</v>
      </c>
      <c r="AG77" s="144"/>
      <c r="AH77" s="104"/>
      <c r="AI77" s="107"/>
      <c r="AJ77" s="105">
        <v>1</v>
      </c>
    </row>
    <row r="78" spans="1:36" s="105" customFormat="1" ht="24.95" customHeight="1" x14ac:dyDescent="0.3">
      <c r="A78" s="145"/>
      <c r="B78" s="147" t="s">
        <v>182</v>
      </c>
      <c r="C78" s="149" t="s">
        <v>32</v>
      </c>
      <c r="D78" s="151">
        <v>852</v>
      </c>
      <c r="E78" s="151">
        <v>852</v>
      </c>
      <c r="F78" s="167" t="s">
        <v>66</v>
      </c>
      <c r="G78" s="167" t="s">
        <v>35</v>
      </c>
      <c r="H78" s="159" t="s">
        <v>35</v>
      </c>
      <c r="I78" s="161">
        <v>42646</v>
      </c>
      <c r="J78" s="169">
        <v>42793</v>
      </c>
      <c r="K78" s="171">
        <f>J78-I78</f>
        <v>147</v>
      </c>
      <c r="L78" s="173">
        <v>0</v>
      </c>
      <c r="M78" s="175" t="s">
        <v>32</v>
      </c>
      <c r="N78" s="87" t="s">
        <v>36</v>
      </c>
      <c r="O78" s="116"/>
      <c r="P78" s="116"/>
      <c r="Q78" s="116"/>
      <c r="R78" s="116"/>
      <c r="S78" s="116"/>
      <c r="T78" s="116"/>
      <c r="U78" s="116"/>
      <c r="V78" s="116">
        <v>0.1167</v>
      </c>
      <c r="W78" s="116">
        <v>0.21940000000000001</v>
      </c>
      <c r="X78" s="85">
        <v>0.22450000000000001</v>
      </c>
      <c r="Y78" s="84">
        <v>0.2369</v>
      </c>
      <c r="Z78" s="85">
        <v>0.20250000000000001</v>
      </c>
      <c r="AA78" s="88" t="s">
        <v>36</v>
      </c>
      <c r="AB78" s="74">
        <f t="shared" si="50"/>
        <v>1</v>
      </c>
      <c r="AC78" s="90" t="s">
        <v>32</v>
      </c>
      <c r="AD78" s="74" t="s">
        <v>36</v>
      </c>
      <c r="AE78" s="89">
        <f>SUM(V78:W78:X78:Y78)</f>
        <v>0.79749999999999999</v>
      </c>
      <c r="AF78" s="91" t="s">
        <v>32</v>
      </c>
      <c r="AG78" s="143" t="str">
        <f>IF(AE79=AE78,"CONFORME PLANEJAMENTO",IF(AE79&lt;AE78,"ATRASADA","ADIANTADA"))</f>
        <v>ATRASADA</v>
      </c>
      <c r="AH78" s="104"/>
    </row>
    <row r="79" spans="1:36" s="105" customFormat="1" ht="24.95" customHeight="1" thickBot="1" x14ac:dyDescent="0.35">
      <c r="A79" s="146"/>
      <c r="B79" s="148"/>
      <c r="C79" s="150"/>
      <c r="D79" s="152"/>
      <c r="E79" s="152"/>
      <c r="F79" s="168"/>
      <c r="G79" s="168"/>
      <c r="H79" s="160"/>
      <c r="I79" s="162"/>
      <c r="J79" s="170"/>
      <c r="K79" s="172"/>
      <c r="L79" s="174"/>
      <c r="M79" s="176"/>
      <c r="N79" s="92" t="s">
        <v>37</v>
      </c>
      <c r="O79" s="117"/>
      <c r="P79" s="117"/>
      <c r="Q79" s="117"/>
      <c r="R79" s="117"/>
      <c r="S79" s="117"/>
      <c r="T79" s="117"/>
      <c r="U79" s="117"/>
      <c r="V79" s="117">
        <v>0</v>
      </c>
      <c r="W79" s="117">
        <v>0</v>
      </c>
      <c r="X79" s="94">
        <v>0</v>
      </c>
      <c r="Y79" s="93">
        <v>0</v>
      </c>
      <c r="Z79" s="94">
        <v>0</v>
      </c>
      <c r="AA79" s="95" t="s">
        <v>37</v>
      </c>
      <c r="AB79" s="109">
        <f t="shared" si="50"/>
        <v>0</v>
      </c>
      <c r="AC79" s="97" t="s">
        <v>32</v>
      </c>
      <c r="AD79" s="75" t="s">
        <v>37</v>
      </c>
      <c r="AE79" s="96">
        <f>L78+SUM(O79:X79)</f>
        <v>0</v>
      </c>
      <c r="AF79" s="98" t="s">
        <v>32</v>
      </c>
      <c r="AG79" s="144"/>
      <c r="AH79" s="104"/>
      <c r="AI79" s="107"/>
      <c r="AJ79" s="105">
        <v>1</v>
      </c>
    </row>
    <row r="80" spans="1:36" s="105" customFormat="1" ht="24.95" customHeight="1" x14ac:dyDescent="0.3">
      <c r="A80" s="145"/>
      <c r="B80" s="147" t="s">
        <v>182</v>
      </c>
      <c r="C80" s="149" t="s">
        <v>32</v>
      </c>
      <c r="D80" s="151">
        <v>867.8</v>
      </c>
      <c r="E80" s="151">
        <v>867.8</v>
      </c>
      <c r="F80" s="167" t="s">
        <v>66</v>
      </c>
      <c r="G80" s="167" t="s">
        <v>35</v>
      </c>
      <c r="H80" s="159" t="s">
        <v>35</v>
      </c>
      <c r="I80" s="161">
        <v>42646</v>
      </c>
      <c r="J80" s="169">
        <v>42793</v>
      </c>
      <c r="K80" s="171">
        <f>J80-I80</f>
        <v>147</v>
      </c>
      <c r="L80" s="173">
        <v>0</v>
      </c>
      <c r="M80" s="175" t="s">
        <v>32</v>
      </c>
      <c r="N80" s="87" t="s">
        <v>36</v>
      </c>
      <c r="O80" s="116"/>
      <c r="P80" s="116"/>
      <c r="Q80" s="116"/>
      <c r="R80" s="116"/>
      <c r="S80" s="116"/>
      <c r="T80" s="116"/>
      <c r="U80" s="116"/>
      <c r="V80" s="116">
        <v>0.20519999999999999</v>
      </c>
      <c r="W80" s="116">
        <v>0.2172</v>
      </c>
      <c r="X80" s="85">
        <v>0.2172</v>
      </c>
      <c r="Y80" s="84">
        <v>0.18479999999999999</v>
      </c>
      <c r="Z80" s="85">
        <v>0.17560000000000001</v>
      </c>
      <c r="AA80" s="88" t="s">
        <v>36</v>
      </c>
      <c r="AB80" s="74">
        <f t="shared" si="50"/>
        <v>0.99999999999999989</v>
      </c>
      <c r="AC80" s="90" t="s">
        <v>32</v>
      </c>
      <c r="AD80" s="74" t="s">
        <v>36</v>
      </c>
      <c r="AE80" s="89">
        <f>SUM(V80:W80:X80:Y80)</f>
        <v>0.82439999999999991</v>
      </c>
      <c r="AF80" s="91" t="s">
        <v>32</v>
      </c>
      <c r="AG80" s="143" t="str">
        <f>IF(AE81=AE80,"CONFORME PLANEJAMENTO",IF(AE81&lt;AE80,"ATRASADA","ADIANTADA"))</f>
        <v>ATRASADA</v>
      </c>
      <c r="AH80" s="104"/>
    </row>
    <row r="81" spans="1:42" s="105" customFormat="1" ht="24.95" customHeight="1" thickBot="1" x14ac:dyDescent="0.35">
      <c r="A81" s="146"/>
      <c r="B81" s="148"/>
      <c r="C81" s="150"/>
      <c r="D81" s="152"/>
      <c r="E81" s="152"/>
      <c r="F81" s="168"/>
      <c r="G81" s="168"/>
      <c r="H81" s="160"/>
      <c r="I81" s="162"/>
      <c r="J81" s="170"/>
      <c r="K81" s="172"/>
      <c r="L81" s="174"/>
      <c r="M81" s="176"/>
      <c r="N81" s="92" t="s">
        <v>37</v>
      </c>
      <c r="O81" s="117"/>
      <c r="P81" s="117"/>
      <c r="Q81" s="117"/>
      <c r="R81" s="117"/>
      <c r="S81" s="117"/>
      <c r="T81" s="117"/>
      <c r="U81" s="117"/>
      <c r="V81" s="117">
        <v>0</v>
      </c>
      <c r="W81" s="117">
        <v>0</v>
      </c>
      <c r="X81" s="94">
        <v>0</v>
      </c>
      <c r="Y81" s="93">
        <v>0</v>
      </c>
      <c r="Z81" s="94">
        <v>0</v>
      </c>
      <c r="AA81" s="95" t="s">
        <v>37</v>
      </c>
      <c r="AB81" s="109">
        <f t="shared" si="50"/>
        <v>0</v>
      </c>
      <c r="AC81" s="97" t="s">
        <v>32</v>
      </c>
      <c r="AD81" s="75" t="s">
        <v>37</v>
      </c>
      <c r="AE81" s="96">
        <f>L80+SUM(O81:X81)</f>
        <v>0</v>
      </c>
      <c r="AF81" s="98" t="s">
        <v>32</v>
      </c>
      <c r="AG81" s="144"/>
      <c r="AH81" s="104"/>
      <c r="AI81" s="107"/>
      <c r="AJ81" s="105">
        <v>1</v>
      </c>
    </row>
    <row r="82" spans="1:42" s="105" customFormat="1" ht="24.95" customHeight="1" x14ac:dyDescent="0.3">
      <c r="A82" s="145"/>
      <c r="B82" s="147" t="s">
        <v>182</v>
      </c>
      <c r="C82" s="149" t="s">
        <v>32</v>
      </c>
      <c r="D82" s="151">
        <v>896.53</v>
      </c>
      <c r="E82" s="151">
        <v>896.53</v>
      </c>
      <c r="F82" s="167" t="s">
        <v>66</v>
      </c>
      <c r="G82" s="167" t="s">
        <v>35</v>
      </c>
      <c r="H82" s="159" t="s">
        <v>35</v>
      </c>
      <c r="I82" s="161">
        <v>42646</v>
      </c>
      <c r="J82" s="169">
        <v>42793</v>
      </c>
      <c r="K82" s="171">
        <f>J82-I82</f>
        <v>147</v>
      </c>
      <c r="L82" s="173">
        <v>0</v>
      </c>
      <c r="M82" s="175" t="s">
        <v>32</v>
      </c>
      <c r="N82" s="87" t="s">
        <v>36</v>
      </c>
      <c r="O82" s="116"/>
      <c r="P82" s="116"/>
      <c r="Q82" s="116"/>
      <c r="R82" s="116"/>
      <c r="S82" s="116"/>
      <c r="T82" s="116"/>
      <c r="U82" s="116"/>
      <c r="V82" s="116">
        <v>0.1895</v>
      </c>
      <c r="W82" s="116">
        <v>0.20899999999999999</v>
      </c>
      <c r="X82" s="85">
        <v>0.221</v>
      </c>
      <c r="Y82" s="84">
        <v>0.23580000000000001</v>
      </c>
      <c r="Z82" s="85">
        <v>0.1447</v>
      </c>
      <c r="AA82" s="88" t="s">
        <v>36</v>
      </c>
      <c r="AB82" s="74">
        <f t="shared" si="50"/>
        <v>1</v>
      </c>
      <c r="AC82" s="90" t="s">
        <v>32</v>
      </c>
      <c r="AD82" s="74" t="s">
        <v>36</v>
      </c>
      <c r="AE82" s="89">
        <f>SUM(V82:W82:X82:Y82)</f>
        <v>0.85529999999999995</v>
      </c>
      <c r="AF82" s="91" t="s">
        <v>32</v>
      </c>
      <c r="AG82" s="143" t="str">
        <f>IF(AE83=AE82,"CONFORME PLANEJAMENTO",IF(AE83&lt;AE82,"ATRASADA","ADIANTADA"))</f>
        <v>ATRASADA</v>
      </c>
      <c r="AH82" s="104"/>
    </row>
    <row r="83" spans="1:42" s="105" customFormat="1" ht="24.95" customHeight="1" thickBot="1" x14ac:dyDescent="0.35">
      <c r="A83" s="146"/>
      <c r="B83" s="148"/>
      <c r="C83" s="150"/>
      <c r="D83" s="152"/>
      <c r="E83" s="152"/>
      <c r="F83" s="168"/>
      <c r="G83" s="168"/>
      <c r="H83" s="160"/>
      <c r="I83" s="162"/>
      <c r="J83" s="170"/>
      <c r="K83" s="172"/>
      <c r="L83" s="174"/>
      <c r="M83" s="176"/>
      <c r="N83" s="92" t="s">
        <v>37</v>
      </c>
      <c r="O83" s="117"/>
      <c r="P83" s="117"/>
      <c r="Q83" s="117"/>
      <c r="R83" s="117"/>
      <c r="S83" s="117"/>
      <c r="T83" s="117"/>
      <c r="U83" s="117"/>
      <c r="V83" s="117">
        <v>0</v>
      </c>
      <c r="W83" s="117">
        <v>0</v>
      </c>
      <c r="X83" s="94">
        <v>0</v>
      </c>
      <c r="Y83" s="93">
        <v>0</v>
      </c>
      <c r="Z83" s="94">
        <v>0</v>
      </c>
      <c r="AA83" s="95" t="s">
        <v>37</v>
      </c>
      <c r="AB83" s="109">
        <f t="shared" si="50"/>
        <v>0</v>
      </c>
      <c r="AC83" s="97" t="s">
        <v>32</v>
      </c>
      <c r="AD83" s="75" t="s">
        <v>37</v>
      </c>
      <c r="AE83" s="96">
        <f>L82+SUM(O83:X83)</f>
        <v>0</v>
      </c>
      <c r="AF83" s="98" t="s">
        <v>32</v>
      </c>
      <c r="AG83" s="144"/>
      <c r="AH83" s="104"/>
      <c r="AI83" s="107"/>
      <c r="AJ83" s="105">
        <v>1</v>
      </c>
    </row>
    <row r="84" spans="1:42" s="105" customFormat="1" ht="24.95" customHeight="1" x14ac:dyDescent="0.3">
      <c r="A84" s="145"/>
      <c r="B84" s="147" t="s">
        <v>182</v>
      </c>
      <c r="C84" s="149" t="s">
        <v>32</v>
      </c>
      <c r="D84" s="151">
        <v>906.15</v>
      </c>
      <c r="E84" s="151">
        <v>906.15</v>
      </c>
      <c r="F84" s="167" t="s">
        <v>66</v>
      </c>
      <c r="G84" s="167" t="s">
        <v>35</v>
      </c>
      <c r="H84" s="159" t="s">
        <v>35</v>
      </c>
      <c r="I84" s="161">
        <v>42646</v>
      </c>
      <c r="J84" s="169">
        <v>42793</v>
      </c>
      <c r="K84" s="171">
        <f>J84-I84</f>
        <v>147</v>
      </c>
      <c r="L84" s="173">
        <v>0</v>
      </c>
      <c r="M84" s="175" t="s">
        <v>32</v>
      </c>
      <c r="N84" s="87" t="s">
        <v>36</v>
      </c>
      <c r="O84" s="116"/>
      <c r="P84" s="116"/>
      <c r="Q84" s="116"/>
      <c r="R84" s="116"/>
      <c r="S84" s="116"/>
      <c r="T84" s="116"/>
      <c r="U84" s="116"/>
      <c r="V84" s="116">
        <v>0.1895</v>
      </c>
      <c r="W84" s="116">
        <v>0.20899999999999999</v>
      </c>
      <c r="X84" s="85">
        <v>0.221</v>
      </c>
      <c r="Y84" s="84">
        <v>0.23580000000000001</v>
      </c>
      <c r="Z84" s="85">
        <v>0.1447</v>
      </c>
      <c r="AA84" s="88" t="s">
        <v>36</v>
      </c>
      <c r="AB84" s="74">
        <f t="shared" si="50"/>
        <v>1</v>
      </c>
      <c r="AC84" s="90" t="s">
        <v>32</v>
      </c>
      <c r="AD84" s="74" t="s">
        <v>36</v>
      </c>
      <c r="AE84" s="89">
        <f>SUM(V84:W84:X84:Y84)</f>
        <v>0.85529999999999995</v>
      </c>
      <c r="AF84" s="91" t="s">
        <v>32</v>
      </c>
      <c r="AG84" s="143" t="str">
        <f>IF(AE85=AE84,"CONFORME PLANEJAMENTO",IF(AE85&lt;AE84,"ATRASADA","ADIANTADA"))</f>
        <v>ATRASADA</v>
      </c>
      <c r="AH84" s="104"/>
    </row>
    <row r="85" spans="1:42" s="105" customFormat="1" ht="24.95" customHeight="1" thickBot="1" x14ac:dyDescent="0.35">
      <c r="A85" s="146"/>
      <c r="B85" s="148"/>
      <c r="C85" s="150"/>
      <c r="D85" s="152"/>
      <c r="E85" s="152"/>
      <c r="F85" s="168"/>
      <c r="G85" s="168"/>
      <c r="H85" s="160"/>
      <c r="I85" s="162"/>
      <c r="J85" s="170"/>
      <c r="K85" s="172"/>
      <c r="L85" s="174"/>
      <c r="M85" s="176"/>
      <c r="N85" s="92" t="s">
        <v>37</v>
      </c>
      <c r="O85" s="117"/>
      <c r="P85" s="117"/>
      <c r="Q85" s="117"/>
      <c r="R85" s="117"/>
      <c r="S85" s="117"/>
      <c r="T85" s="117"/>
      <c r="U85" s="117"/>
      <c r="V85" s="117">
        <v>0</v>
      </c>
      <c r="W85" s="117">
        <v>0</v>
      </c>
      <c r="X85" s="94">
        <v>0</v>
      </c>
      <c r="Y85" s="93">
        <v>0</v>
      </c>
      <c r="Z85" s="94">
        <v>0</v>
      </c>
      <c r="AA85" s="95" t="s">
        <v>37</v>
      </c>
      <c r="AB85" s="109">
        <f t="shared" si="50"/>
        <v>0</v>
      </c>
      <c r="AC85" s="97" t="s">
        <v>32</v>
      </c>
      <c r="AD85" s="75" t="s">
        <v>37</v>
      </c>
      <c r="AE85" s="96">
        <f>L84+SUM(O85:X85)</f>
        <v>0</v>
      </c>
      <c r="AF85" s="98" t="s">
        <v>32</v>
      </c>
      <c r="AG85" s="144"/>
      <c r="AH85" s="104"/>
      <c r="AI85" s="107"/>
      <c r="AJ85" s="105">
        <v>1</v>
      </c>
    </row>
    <row r="86" spans="1:42" s="10" customFormat="1" ht="35.1" customHeight="1" thickBot="1" x14ac:dyDescent="0.35">
      <c r="A86" s="122" t="s">
        <v>193</v>
      </c>
      <c r="B86" s="55" t="s">
        <v>194</v>
      </c>
      <c r="C86" s="120"/>
      <c r="D86" s="23"/>
      <c r="E86" s="23"/>
      <c r="F86" s="24"/>
      <c r="G86" s="24"/>
      <c r="H86" s="24"/>
      <c r="I86" s="25"/>
      <c r="J86" s="25"/>
      <c r="K86" s="26"/>
      <c r="L86" s="27"/>
      <c r="M86" s="28"/>
      <c r="N86" s="29"/>
      <c r="O86" s="30"/>
      <c r="P86" s="30"/>
      <c r="Q86" s="30"/>
      <c r="R86" s="30"/>
      <c r="S86" s="30"/>
      <c r="T86" s="30"/>
      <c r="U86" s="27"/>
      <c r="V86" s="27"/>
      <c r="W86" s="27"/>
      <c r="X86" s="27"/>
      <c r="Y86" s="27"/>
      <c r="Z86" s="27"/>
      <c r="AA86" s="31"/>
      <c r="AB86" s="32"/>
      <c r="AC86" s="33"/>
      <c r="AD86" s="32"/>
      <c r="AE86" s="32"/>
      <c r="AF86" s="33"/>
      <c r="AG86" s="34"/>
      <c r="AH86" s="2"/>
    </row>
    <row r="87" spans="1:42" s="10" customFormat="1" ht="35.1" customHeight="1" thickBot="1" x14ac:dyDescent="0.35">
      <c r="A87" s="122" t="s">
        <v>195</v>
      </c>
      <c r="B87" s="55" t="s">
        <v>196</v>
      </c>
      <c r="C87" s="120"/>
      <c r="D87" s="23"/>
      <c r="E87" s="23"/>
      <c r="F87" s="24"/>
      <c r="G87" s="24"/>
      <c r="H87" s="24"/>
      <c r="I87" s="25"/>
      <c r="J87" s="25"/>
      <c r="K87" s="26"/>
      <c r="L87" s="27"/>
      <c r="M87" s="28"/>
      <c r="N87" s="29"/>
      <c r="O87" s="30"/>
      <c r="P87" s="30"/>
      <c r="Q87" s="30"/>
      <c r="R87" s="30"/>
      <c r="S87" s="30"/>
      <c r="T87" s="30"/>
      <c r="U87" s="27"/>
      <c r="V87" s="27"/>
      <c r="W87" s="27"/>
      <c r="X87" s="27"/>
      <c r="Y87" s="27"/>
      <c r="Z87" s="27"/>
      <c r="AA87" s="31"/>
      <c r="AB87" s="32"/>
      <c r="AC87" s="33"/>
      <c r="AD87" s="32"/>
      <c r="AE87" s="32"/>
      <c r="AF87" s="33"/>
      <c r="AG87" s="34"/>
      <c r="AH87" s="2"/>
    </row>
    <row r="88" spans="1:42" s="104" customFormat="1" ht="24.95" customHeight="1" x14ac:dyDescent="0.3">
      <c r="A88" s="198">
        <f t="shared" ref="A88" si="51">E88-D88</f>
        <v>100</v>
      </c>
      <c r="B88" s="226" t="s">
        <v>197</v>
      </c>
      <c r="C88" s="149" t="s">
        <v>32</v>
      </c>
      <c r="D88" s="228">
        <v>0</v>
      </c>
      <c r="E88" s="230">
        <v>100</v>
      </c>
      <c r="F88" s="155" t="s">
        <v>35</v>
      </c>
      <c r="G88" s="155" t="s">
        <v>35</v>
      </c>
      <c r="H88" s="196" t="s">
        <v>35</v>
      </c>
      <c r="I88" s="161">
        <v>42555</v>
      </c>
      <c r="J88" s="169">
        <v>42793</v>
      </c>
      <c r="K88" s="232">
        <f>(J88-I88)</f>
        <v>238</v>
      </c>
      <c r="L88" s="234">
        <v>0</v>
      </c>
      <c r="M88" s="236" t="s">
        <v>32</v>
      </c>
      <c r="N88" s="87" t="s">
        <v>36</v>
      </c>
      <c r="O88" s="80"/>
      <c r="P88" s="80"/>
      <c r="Q88" s="80"/>
      <c r="R88" s="80"/>
      <c r="S88" s="80">
        <v>0.1043</v>
      </c>
      <c r="T88" s="80">
        <v>0.15429999999999999</v>
      </c>
      <c r="U88" s="80">
        <v>0.15620000000000001</v>
      </c>
      <c r="V88" s="80">
        <v>0.15620000000000001</v>
      </c>
      <c r="W88" s="80">
        <v>0.13370000000000001</v>
      </c>
      <c r="X88" s="80">
        <v>0.13370000000000001</v>
      </c>
      <c r="Y88" s="80">
        <v>8.0799999999999997E-2</v>
      </c>
      <c r="Z88" s="80">
        <v>8.0799999999999997E-2</v>
      </c>
      <c r="AA88" s="88" t="s">
        <v>36</v>
      </c>
      <c r="AB88" s="89">
        <f>SUM(O88:Z88)</f>
        <v>1</v>
      </c>
      <c r="AC88" s="90" t="s">
        <v>32</v>
      </c>
      <c r="AD88" s="74" t="s">
        <v>36</v>
      </c>
      <c r="AE88" s="89">
        <f>SUM(S88:U88:V88:W88:X88:Y88)</f>
        <v>0.91920000000000002</v>
      </c>
      <c r="AF88" s="91" t="s">
        <v>32</v>
      </c>
      <c r="AG88" s="238" t="str">
        <f>IF(AE89=AE88,"CONFORME PLANEJAMENTO",IF(AE89&lt;AE88,"ATRASADA","ADIANTADA"))</f>
        <v>ATRASADA</v>
      </c>
      <c r="AI88" s="105"/>
      <c r="AJ88" s="105"/>
      <c r="AK88" s="105"/>
      <c r="AL88" s="105"/>
      <c r="AM88" s="105"/>
      <c r="AN88" s="105"/>
      <c r="AO88" s="105"/>
      <c r="AP88" s="105"/>
    </row>
    <row r="89" spans="1:42" s="104" customFormat="1" ht="24.95" customHeight="1" thickBot="1" x14ac:dyDescent="0.35">
      <c r="A89" s="199"/>
      <c r="B89" s="227"/>
      <c r="C89" s="150"/>
      <c r="D89" s="229"/>
      <c r="E89" s="231"/>
      <c r="F89" s="156"/>
      <c r="G89" s="156"/>
      <c r="H89" s="197"/>
      <c r="I89" s="162"/>
      <c r="J89" s="170"/>
      <c r="K89" s="233"/>
      <c r="L89" s="235"/>
      <c r="M89" s="237"/>
      <c r="N89" s="92" t="s">
        <v>37</v>
      </c>
      <c r="O89" s="93"/>
      <c r="P89" s="117"/>
      <c r="Q89" s="117"/>
      <c r="R89" s="117"/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94">
        <v>0</v>
      </c>
      <c r="AA89" s="95" t="s">
        <v>37</v>
      </c>
      <c r="AB89" s="96">
        <f>SUM(O89:Z89)</f>
        <v>0</v>
      </c>
      <c r="AC89" s="97" t="s">
        <v>32</v>
      </c>
      <c r="AD89" s="75" t="s">
        <v>37</v>
      </c>
      <c r="AE89" s="96">
        <f>L88+SUM(O89:T89)</f>
        <v>0</v>
      </c>
      <c r="AF89" s="98" t="s">
        <v>32</v>
      </c>
      <c r="AG89" s="239"/>
      <c r="AH89" s="106"/>
      <c r="AI89" s="105"/>
      <c r="AJ89" s="105"/>
      <c r="AK89" s="105"/>
      <c r="AL89" s="105"/>
      <c r="AM89" s="105"/>
      <c r="AN89" s="105"/>
      <c r="AO89" s="105"/>
      <c r="AP89" s="105"/>
    </row>
    <row r="90" spans="1:42" s="104" customFormat="1" ht="24.95" customHeight="1" x14ac:dyDescent="0.3">
      <c r="A90" s="198">
        <f t="shared" ref="A90" si="52">E90-D90</f>
        <v>89</v>
      </c>
      <c r="B90" s="226" t="s">
        <v>198</v>
      </c>
      <c r="C90" s="149" t="s">
        <v>32</v>
      </c>
      <c r="D90" s="228">
        <v>357</v>
      </c>
      <c r="E90" s="230">
        <v>446</v>
      </c>
      <c r="F90" s="155" t="s">
        <v>35</v>
      </c>
      <c r="G90" s="167" t="s">
        <v>35</v>
      </c>
      <c r="H90" s="196" t="s">
        <v>35</v>
      </c>
      <c r="I90" s="161">
        <v>42555</v>
      </c>
      <c r="J90" s="169">
        <v>42793</v>
      </c>
      <c r="K90" s="232">
        <f>(J90-I90)</f>
        <v>238</v>
      </c>
      <c r="L90" s="234">
        <v>0</v>
      </c>
      <c r="M90" s="236" t="s">
        <v>32</v>
      </c>
      <c r="N90" s="87" t="s">
        <v>36</v>
      </c>
      <c r="O90" s="80"/>
      <c r="P90" s="80"/>
      <c r="Q90" s="80"/>
      <c r="R90" s="80"/>
      <c r="S90" s="80">
        <v>0.1043</v>
      </c>
      <c r="T90" s="80">
        <v>0.15429999999999999</v>
      </c>
      <c r="U90" s="80">
        <v>0.15620000000000001</v>
      </c>
      <c r="V90" s="80">
        <v>0.15620000000000001</v>
      </c>
      <c r="W90" s="80">
        <v>0.13370000000000001</v>
      </c>
      <c r="X90" s="80">
        <v>0.13370000000000001</v>
      </c>
      <c r="Y90" s="80">
        <v>8.0799999999999997E-2</v>
      </c>
      <c r="Z90" s="80">
        <v>8.0799999999999997E-2</v>
      </c>
      <c r="AA90" s="88" t="s">
        <v>36</v>
      </c>
      <c r="AB90" s="89">
        <f>SUM(O90:Z90)</f>
        <v>1</v>
      </c>
      <c r="AC90" s="90" t="s">
        <v>32</v>
      </c>
      <c r="AD90" s="74" t="s">
        <v>36</v>
      </c>
      <c r="AE90" s="89">
        <f>SUM(S90:U90:V90:W90:X90:Y90)</f>
        <v>0.91920000000000002</v>
      </c>
      <c r="AF90" s="91" t="s">
        <v>32</v>
      </c>
      <c r="AG90" s="238" t="str">
        <f>IF(AE91=AE90,"CONFORME PLANEJAMENTO",IF(AE91&lt;AE90,"ATRASADA","ADIANTADA"))</f>
        <v>ATRASADA</v>
      </c>
      <c r="AI90" s="105"/>
      <c r="AJ90" s="105"/>
      <c r="AK90" s="105"/>
      <c r="AL90" s="105"/>
      <c r="AM90" s="105"/>
      <c r="AN90" s="105"/>
      <c r="AO90" s="105"/>
      <c r="AP90" s="105"/>
    </row>
    <row r="91" spans="1:42" s="104" customFormat="1" ht="24.95" customHeight="1" thickBot="1" x14ac:dyDescent="0.35">
      <c r="A91" s="199"/>
      <c r="B91" s="227"/>
      <c r="C91" s="150"/>
      <c r="D91" s="229"/>
      <c r="E91" s="231"/>
      <c r="F91" s="156"/>
      <c r="G91" s="168"/>
      <c r="H91" s="197"/>
      <c r="I91" s="162"/>
      <c r="J91" s="170"/>
      <c r="K91" s="233"/>
      <c r="L91" s="235"/>
      <c r="M91" s="237"/>
      <c r="N91" s="92" t="s">
        <v>37</v>
      </c>
      <c r="O91" s="93"/>
      <c r="P91" s="117"/>
      <c r="Q91" s="117"/>
      <c r="R91" s="117"/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94">
        <v>0</v>
      </c>
      <c r="AA91" s="95" t="s">
        <v>37</v>
      </c>
      <c r="AB91" s="96">
        <f>SUM(O91:Z91)</f>
        <v>0</v>
      </c>
      <c r="AC91" s="97" t="s">
        <v>32</v>
      </c>
      <c r="AD91" s="75" t="s">
        <v>37</v>
      </c>
      <c r="AE91" s="96">
        <f>L90+SUM(O91:T91)</f>
        <v>0</v>
      </c>
      <c r="AF91" s="98" t="s">
        <v>32</v>
      </c>
      <c r="AG91" s="239"/>
      <c r="AH91" s="106"/>
      <c r="AI91" s="105"/>
      <c r="AJ91" s="105"/>
      <c r="AK91" s="105"/>
      <c r="AL91" s="105"/>
      <c r="AM91" s="105"/>
      <c r="AN91" s="105"/>
      <c r="AO91" s="105"/>
      <c r="AP91" s="105"/>
    </row>
    <row r="92" spans="1:42" s="10" customFormat="1" ht="35.1" customHeight="1" thickBot="1" x14ac:dyDescent="0.35">
      <c r="A92" s="121" t="s">
        <v>69</v>
      </c>
      <c r="B92" s="21" t="s">
        <v>70</v>
      </c>
      <c r="C92" s="22"/>
      <c r="D92" s="23"/>
      <c r="E92" s="23"/>
      <c r="F92" s="24"/>
      <c r="G92" s="24"/>
      <c r="H92" s="24"/>
      <c r="I92" s="25"/>
      <c r="J92" s="25"/>
      <c r="K92" s="26"/>
      <c r="L92" s="27"/>
      <c r="M92" s="28"/>
      <c r="N92" s="29"/>
      <c r="O92" s="30"/>
      <c r="P92" s="30"/>
      <c r="Q92" s="30"/>
      <c r="R92" s="30"/>
      <c r="S92" s="30"/>
      <c r="T92" s="30"/>
      <c r="U92" s="27"/>
      <c r="V92" s="27"/>
      <c r="W92" s="27"/>
      <c r="X92" s="27"/>
      <c r="Y92" s="27"/>
      <c r="Z92" s="27"/>
      <c r="AA92" s="31"/>
      <c r="AB92" s="32"/>
      <c r="AC92" s="33"/>
      <c r="AD92" s="32"/>
      <c r="AE92" s="32"/>
      <c r="AF92" s="33"/>
      <c r="AG92" s="34"/>
      <c r="AH92" s="2"/>
    </row>
    <row r="93" spans="1:42" s="10" customFormat="1" ht="35.1" customHeight="1" thickBot="1" x14ac:dyDescent="0.35">
      <c r="A93" s="121" t="s">
        <v>71</v>
      </c>
      <c r="B93" s="21" t="s">
        <v>72</v>
      </c>
      <c r="C93" s="22"/>
      <c r="D93" s="23"/>
      <c r="E93" s="23"/>
      <c r="F93" s="24"/>
      <c r="G93" s="24"/>
      <c r="H93" s="24"/>
      <c r="I93" s="25"/>
      <c r="J93" s="25"/>
      <c r="K93" s="26"/>
      <c r="L93" s="27"/>
      <c r="M93" s="28"/>
      <c r="N93" s="29"/>
      <c r="O93" s="30"/>
      <c r="P93" s="30"/>
      <c r="Q93" s="30"/>
      <c r="R93" s="30"/>
      <c r="S93" s="30"/>
      <c r="T93" s="30"/>
      <c r="U93" s="27"/>
      <c r="V93" s="27"/>
      <c r="W93" s="27"/>
      <c r="X93" s="27"/>
      <c r="Y93" s="27"/>
      <c r="Z93" s="27"/>
      <c r="AA93" s="31"/>
      <c r="AB93" s="32"/>
      <c r="AC93" s="33"/>
      <c r="AD93" s="32"/>
      <c r="AE93" s="32"/>
      <c r="AF93" s="33"/>
      <c r="AG93" s="34"/>
      <c r="AH93" s="2"/>
    </row>
    <row r="94" spans="1:42" s="10" customFormat="1" ht="50.1" customHeight="1" thickBot="1" x14ac:dyDescent="0.35">
      <c r="A94" s="122" t="s">
        <v>73</v>
      </c>
      <c r="B94" s="55" t="s">
        <v>74</v>
      </c>
      <c r="C94" s="22"/>
      <c r="D94" s="23"/>
      <c r="E94" s="23"/>
      <c r="F94" s="24"/>
      <c r="G94" s="24"/>
      <c r="H94" s="24"/>
      <c r="I94" s="25"/>
      <c r="J94" s="25"/>
      <c r="K94" s="26"/>
      <c r="L94" s="27"/>
      <c r="M94" s="28"/>
      <c r="N94" s="29"/>
      <c r="O94" s="30"/>
      <c r="P94" s="30"/>
      <c r="Q94" s="30"/>
      <c r="R94" s="30"/>
      <c r="S94" s="30"/>
      <c r="T94" s="30"/>
      <c r="U94" s="27"/>
      <c r="V94" s="27"/>
      <c r="W94" s="27"/>
      <c r="X94" s="27"/>
      <c r="Y94" s="27"/>
      <c r="Z94" s="27"/>
      <c r="AA94" s="31"/>
      <c r="AB94" s="32"/>
      <c r="AC94" s="33"/>
      <c r="AD94" s="32"/>
      <c r="AE94" s="32"/>
      <c r="AF94" s="33"/>
      <c r="AG94" s="34"/>
      <c r="AH94" s="2"/>
    </row>
    <row r="95" spans="1:42" s="10" customFormat="1" ht="42" customHeight="1" x14ac:dyDescent="0.3">
      <c r="A95" s="145"/>
      <c r="B95" s="179" t="s">
        <v>75</v>
      </c>
      <c r="C95" s="181" t="s">
        <v>32</v>
      </c>
      <c r="D95" s="183" t="s">
        <v>76</v>
      </c>
      <c r="E95" s="183" t="s">
        <v>77</v>
      </c>
      <c r="F95" s="167" t="s">
        <v>66</v>
      </c>
      <c r="G95" s="167" t="s">
        <v>35</v>
      </c>
      <c r="H95" s="159" t="s">
        <v>35</v>
      </c>
      <c r="I95" s="191">
        <v>42464</v>
      </c>
      <c r="J95" s="163">
        <v>42521</v>
      </c>
      <c r="K95" s="165">
        <f>J95-I95</f>
        <v>57</v>
      </c>
      <c r="L95" s="139">
        <v>0</v>
      </c>
      <c r="M95" s="141" t="s">
        <v>32</v>
      </c>
      <c r="N95" s="35" t="s">
        <v>36</v>
      </c>
      <c r="O95" s="36"/>
      <c r="P95" s="36">
        <v>0.4</v>
      </c>
      <c r="Q95" s="36">
        <v>0.6</v>
      </c>
      <c r="R95" s="36"/>
      <c r="S95" s="36"/>
      <c r="T95" s="36"/>
      <c r="U95" s="36"/>
      <c r="V95" s="36"/>
      <c r="W95" s="36"/>
      <c r="X95" s="37"/>
      <c r="Y95" s="38"/>
      <c r="Z95" s="39"/>
      <c r="AA95" s="40" t="s">
        <v>36</v>
      </c>
      <c r="AB95" s="43">
        <f>SUM(O95:Z95)</f>
        <v>1</v>
      </c>
      <c r="AC95" s="42" t="s">
        <v>32</v>
      </c>
      <c r="AD95" s="43" t="s">
        <v>36</v>
      </c>
      <c r="AE95" s="41">
        <f>L95+SUM(O95:X95)</f>
        <v>1</v>
      </c>
      <c r="AF95" s="44" t="s">
        <v>32</v>
      </c>
      <c r="AG95" s="143" t="str">
        <f t="shared" ref="AG95" si="53">IF(AE96=AE95,"CONFORME PLANEJAMENTO",IF(AE96&lt;AE95,"ATRASADA","ADIANTADA"))</f>
        <v>ATRASADA</v>
      </c>
      <c r="AH95" s="2"/>
    </row>
    <row r="96" spans="1:42" s="10" customFormat="1" ht="42" customHeight="1" thickBot="1" x14ac:dyDescent="0.35">
      <c r="A96" s="146"/>
      <c r="B96" s="180"/>
      <c r="C96" s="182"/>
      <c r="D96" s="184"/>
      <c r="E96" s="184"/>
      <c r="F96" s="168"/>
      <c r="G96" s="168"/>
      <c r="H96" s="160"/>
      <c r="I96" s="192"/>
      <c r="J96" s="164"/>
      <c r="K96" s="166"/>
      <c r="L96" s="140"/>
      <c r="M96" s="142"/>
      <c r="N96" s="45" t="s">
        <v>37</v>
      </c>
      <c r="O96" s="46"/>
      <c r="P96" s="46">
        <v>0</v>
      </c>
      <c r="Q96" s="46">
        <v>0</v>
      </c>
      <c r="R96" s="46"/>
      <c r="S96" s="46"/>
      <c r="T96" s="46"/>
      <c r="U96" s="46"/>
      <c r="V96" s="46"/>
      <c r="W96" s="46"/>
      <c r="X96" s="47"/>
      <c r="Y96" s="48"/>
      <c r="Z96" s="49"/>
      <c r="AA96" s="50" t="s">
        <v>37</v>
      </c>
      <c r="AB96" s="53">
        <f>SUM(O96:Z96)</f>
        <v>0</v>
      </c>
      <c r="AC96" s="52" t="s">
        <v>32</v>
      </c>
      <c r="AD96" s="53" t="s">
        <v>37</v>
      </c>
      <c r="AE96" s="51">
        <f>L95+SUM(O96:X96)</f>
        <v>0</v>
      </c>
      <c r="AF96" s="54" t="s">
        <v>32</v>
      </c>
      <c r="AG96" s="144"/>
      <c r="AH96" s="2"/>
      <c r="AI96" s="58"/>
      <c r="AJ96" s="10">
        <v>1</v>
      </c>
    </row>
    <row r="97" spans="1:36" s="10" customFormat="1" ht="35.1" customHeight="1" thickBot="1" x14ac:dyDescent="0.35">
      <c r="A97" s="122" t="s">
        <v>78</v>
      </c>
      <c r="B97" s="55" t="s">
        <v>79</v>
      </c>
      <c r="C97" s="62"/>
      <c r="D97" s="63"/>
      <c r="E97" s="63"/>
      <c r="F97" s="64"/>
      <c r="G97" s="64"/>
      <c r="H97" s="64"/>
      <c r="I97" s="65"/>
      <c r="J97" s="65"/>
      <c r="K97" s="66"/>
      <c r="L97" s="67"/>
      <c r="M97" s="68"/>
      <c r="N97" s="69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70"/>
      <c r="AB97" s="71"/>
      <c r="AC97" s="72"/>
      <c r="AD97" s="71"/>
      <c r="AE97" s="71"/>
      <c r="AF97" s="72"/>
      <c r="AG97" s="73"/>
      <c r="AH97" s="2"/>
    </row>
    <row r="98" spans="1:36" s="10" customFormat="1" ht="24.95" customHeight="1" x14ac:dyDescent="0.3">
      <c r="A98" s="145"/>
      <c r="B98" s="179" t="s">
        <v>80</v>
      </c>
      <c r="C98" s="181" t="s">
        <v>32</v>
      </c>
      <c r="D98" s="183">
        <v>548.1</v>
      </c>
      <c r="E98" s="183">
        <v>548.1</v>
      </c>
      <c r="F98" s="167" t="s">
        <v>47</v>
      </c>
      <c r="G98" s="167" t="s">
        <v>35</v>
      </c>
      <c r="H98" s="177" t="s">
        <v>35</v>
      </c>
      <c r="I98" s="161">
        <v>42555</v>
      </c>
      <c r="J98" s="169">
        <v>42793</v>
      </c>
      <c r="K98" s="165">
        <f>J98-I98</f>
        <v>238</v>
      </c>
      <c r="L98" s="139">
        <v>0</v>
      </c>
      <c r="M98" s="141" t="s">
        <v>32</v>
      </c>
      <c r="N98" s="35" t="s">
        <v>36</v>
      </c>
      <c r="O98" s="118"/>
      <c r="P98" s="118"/>
      <c r="Q98" s="118"/>
      <c r="R98" s="116"/>
      <c r="S98" s="116">
        <v>0.1169</v>
      </c>
      <c r="T98" s="116">
        <v>0.1169</v>
      </c>
      <c r="U98" s="116">
        <v>0.1358</v>
      </c>
      <c r="V98" s="116">
        <v>0.1358</v>
      </c>
      <c r="W98" s="116">
        <v>0.1459</v>
      </c>
      <c r="X98" s="85">
        <v>0.1459</v>
      </c>
      <c r="Y98" s="101">
        <v>0.1014</v>
      </c>
      <c r="Z98" s="101">
        <v>0.1014</v>
      </c>
      <c r="AA98" s="40" t="s">
        <v>36</v>
      </c>
      <c r="AB98" s="43">
        <f>SUM(O98:Z98)</f>
        <v>1.0000000000000002</v>
      </c>
      <c r="AC98" s="42" t="s">
        <v>32</v>
      </c>
      <c r="AD98" s="43" t="s">
        <v>36</v>
      </c>
      <c r="AE98" s="41">
        <f>L98+SUM(O98:X98:Y98)</f>
        <v>0.89860000000000018</v>
      </c>
      <c r="AF98" s="44" t="s">
        <v>32</v>
      </c>
      <c r="AG98" s="143" t="str">
        <f t="shared" ref="AG98" si="54">IF(AE99=AE98,"CONFORME PLANEJAMENTO",IF(AE99&lt;AE98,"ATRASADA","ADIANTADA"))</f>
        <v>ATRASADA</v>
      </c>
      <c r="AH98" s="2"/>
    </row>
    <row r="99" spans="1:36" s="10" customFormat="1" ht="48.75" customHeight="1" thickBot="1" x14ac:dyDescent="0.35">
      <c r="A99" s="146"/>
      <c r="B99" s="180"/>
      <c r="C99" s="182"/>
      <c r="D99" s="184"/>
      <c r="E99" s="184"/>
      <c r="F99" s="168"/>
      <c r="G99" s="168"/>
      <c r="H99" s="178"/>
      <c r="I99" s="162"/>
      <c r="J99" s="170"/>
      <c r="K99" s="166"/>
      <c r="L99" s="140"/>
      <c r="M99" s="142"/>
      <c r="N99" s="45" t="s">
        <v>37</v>
      </c>
      <c r="O99" s="119"/>
      <c r="P99" s="119"/>
      <c r="Q99" s="119"/>
      <c r="R99" s="117"/>
      <c r="S99" s="117">
        <v>0</v>
      </c>
      <c r="T99" s="117">
        <v>0</v>
      </c>
      <c r="U99" s="117">
        <v>0</v>
      </c>
      <c r="V99" s="117">
        <v>0</v>
      </c>
      <c r="W99" s="117">
        <v>0</v>
      </c>
      <c r="X99" s="94">
        <v>0</v>
      </c>
      <c r="Y99" s="108">
        <v>0</v>
      </c>
      <c r="Z99" s="108">
        <v>0</v>
      </c>
      <c r="AA99" s="50" t="s">
        <v>37</v>
      </c>
      <c r="AB99" s="53"/>
      <c r="AC99" s="52" t="s">
        <v>32</v>
      </c>
      <c r="AD99" s="53" t="s">
        <v>37</v>
      </c>
      <c r="AE99" s="51">
        <f>L98+SUM(O99:X99)</f>
        <v>0</v>
      </c>
      <c r="AF99" s="54" t="s">
        <v>32</v>
      </c>
      <c r="AG99" s="144"/>
      <c r="AH99" s="2"/>
      <c r="AI99" s="58"/>
      <c r="AJ99" s="10">
        <v>1</v>
      </c>
    </row>
    <row r="100" spans="1:36" s="10" customFormat="1" ht="24.95" customHeight="1" x14ac:dyDescent="0.3">
      <c r="A100" s="145"/>
      <c r="B100" s="179" t="s">
        <v>81</v>
      </c>
      <c r="C100" s="181" t="s">
        <v>32</v>
      </c>
      <c r="D100" s="183">
        <v>5.0999999999999996</v>
      </c>
      <c r="E100" s="183">
        <v>5.0999999999999996</v>
      </c>
      <c r="F100" s="167" t="s">
        <v>66</v>
      </c>
      <c r="G100" s="167" t="s">
        <v>35</v>
      </c>
      <c r="H100" s="177" t="s">
        <v>35</v>
      </c>
      <c r="I100" s="161">
        <v>42555</v>
      </c>
      <c r="J100" s="169">
        <v>42793</v>
      </c>
      <c r="K100" s="165">
        <f>J100-I100</f>
        <v>238</v>
      </c>
      <c r="L100" s="139">
        <v>0</v>
      </c>
      <c r="M100" s="141" t="s">
        <v>32</v>
      </c>
      <c r="N100" s="35" t="s">
        <v>36</v>
      </c>
      <c r="O100" s="118"/>
      <c r="P100" s="118"/>
      <c r="Q100" s="118"/>
      <c r="R100" s="116"/>
      <c r="S100" s="116">
        <v>0.1169</v>
      </c>
      <c r="T100" s="116">
        <v>0.1169</v>
      </c>
      <c r="U100" s="116">
        <v>0.1358</v>
      </c>
      <c r="V100" s="116">
        <v>0.1358</v>
      </c>
      <c r="W100" s="116">
        <v>0.1459</v>
      </c>
      <c r="X100" s="85">
        <v>0.1459</v>
      </c>
      <c r="Y100" s="101">
        <v>0.1014</v>
      </c>
      <c r="Z100" s="101">
        <v>0.1014</v>
      </c>
      <c r="AA100" s="40" t="s">
        <v>36</v>
      </c>
      <c r="AB100" s="43">
        <f>SUM(O100:Z100)</f>
        <v>1.0000000000000002</v>
      </c>
      <c r="AC100" s="42" t="s">
        <v>32</v>
      </c>
      <c r="AD100" s="43" t="s">
        <v>36</v>
      </c>
      <c r="AE100" s="41">
        <f>L100+SUM(O100:X100:Y100)</f>
        <v>0.89860000000000018</v>
      </c>
      <c r="AF100" s="44" t="s">
        <v>32</v>
      </c>
      <c r="AG100" s="143" t="str">
        <f t="shared" ref="AG100" si="55">IF(AE101=AE100,"CONFORME PLANEJAMENTO",IF(AE101&lt;AE100,"ATRASADA","ADIANTADA"))</f>
        <v>ATRASADA</v>
      </c>
      <c r="AH100" s="2"/>
    </row>
    <row r="101" spans="1:36" s="10" customFormat="1" ht="39.75" customHeight="1" thickBot="1" x14ac:dyDescent="0.35">
      <c r="A101" s="146"/>
      <c r="B101" s="180"/>
      <c r="C101" s="182"/>
      <c r="D101" s="184"/>
      <c r="E101" s="184"/>
      <c r="F101" s="168"/>
      <c r="G101" s="168"/>
      <c r="H101" s="178"/>
      <c r="I101" s="162"/>
      <c r="J101" s="170"/>
      <c r="K101" s="166"/>
      <c r="L101" s="140"/>
      <c r="M101" s="142"/>
      <c r="N101" s="45" t="s">
        <v>37</v>
      </c>
      <c r="O101" s="119"/>
      <c r="P101" s="119"/>
      <c r="Q101" s="119"/>
      <c r="R101" s="117"/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94">
        <v>0</v>
      </c>
      <c r="Y101" s="108">
        <v>0</v>
      </c>
      <c r="Z101" s="108">
        <v>0</v>
      </c>
      <c r="AA101" s="50" t="s">
        <v>37</v>
      </c>
      <c r="AB101" s="53"/>
      <c r="AC101" s="52" t="s">
        <v>32</v>
      </c>
      <c r="AD101" s="53" t="s">
        <v>37</v>
      </c>
      <c r="AE101" s="51">
        <f>L100+SUM(O101:X101)</f>
        <v>0</v>
      </c>
      <c r="AF101" s="54" t="s">
        <v>32</v>
      </c>
      <c r="AG101" s="144"/>
      <c r="AH101" s="2"/>
      <c r="AI101" s="58"/>
      <c r="AJ101" s="10">
        <v>1</v>
      </c>
    </row>
    <row r="102" spans="1:36" s="10" customFormat="1" ht="24.95" customHeight="1" x14ac:dyDescent="0.3">
      <c r="A102" s="145"/>
      <c r="B102" s="179" t="s">
        <v>82</v>
      </c>
      <c r="C102" s="181" t="s">
        <v>32</v>
      </c>
      <c r="D102" s="183">
        <v>5.0999999999999996</v>
      </c>
      <c r="E102" s="183">
        <v>5.0999999999999996</v>
      </c>
      <c r="F102" s="167" t="s">
        <v>66</v>
      </c>
      <c r="G102" s="167" t="s">
        <v>35</v>
      </c>
      <c r="H102" s="177" t="s">
        <v>35</v>
      </c>
      <c r="I102" s="161">
        <v>42555</v>
      </c>
      <c r="J102" s="169">
        <v>42793</v>
      </c>
      <c r="K102" s="165">
        <f>J102-I102</f>
        <v>238</v>
      </c>
      <c r="L102" s="139">
        <v>0</v>
      </c>
      <c r="M102" s="141" t="s">
        <v>32</v>
      </c>
      <c r="N102" s="35" t="s">
        <v>36</v>
      </c>
      <c r="O102" s="118"/>
      <c r="P102" s="118"/>
      <c r="Q102" s="118"/>
      <c r="R102" s="116"/>
      <c r="S102" s="116">
        <v>0.1169</v>
      </c>
      <c r="T102" s="116">
        <v>0.1169</v>
      </c>
      <c r="U102" s="116">
        <v>0.1358</v>
      </c>
      <c r="V102" s="116">
        <v>0.1358</v>
      </c>
      <c r="W102" s="116">
        <v>0.1459</v>
      </c>
      <c r="X102" s="85">
        <v>0.1459</v>
      </c>
      <c r="Y102" s="101">
        <v>0.1014</v>
      </c>
      <c r="Z102" s="101">
        <v>0.1014</v>
      </c>
      <c r="AA102" s="40" t="s">
        <v>36</v>
      </c>
      <c r="AB102" s="43">
        <f>SUM(O102:Z102)</f>
        <v>1.0000000000000002</v>
      </c>
      <c r="AC102" s="42" t="s">
        <v>32</v>
      </c>
      <c r="AD102" s="43" t="s">
        <v>36</v>
      </c>
      <c r="AE102" s="41">
        <f>L102+SUM(O102:X102:Y102)</f>
        <v>0.89860000000000018</v>
      </c>
      <c r="AF102" s="44" t="s">
        <v>32</v>
      </c>
      <c r="AG102" s="143" t="str">
        <f t="shared" ref="AG102" si="56">IF(AE103=AE102,"CONFORME PLANEJAMENTO",IF(AE103&lt;AE102,"ATRASADA","ADIANTADA"))</f>
        <v>ATRASADA</v>
      </c>
      <c r="AH102" s="2"/>
    </row>
    <row r="103" spans="1:36" s="10" customFormat="1" ht="42" customHeight="1" thickBot="1" x14ac:dyDescent="0.35">
      <c r="A103" s="146"/>
      <c r="B103" s="180"/>
      <c r="C103" s="182"/>
      <c r="D103" s="184"/>
      <c r="E103" s="184"/>
      <c r="F103" s="168"/>
      <c r="G103" s="168"/>
      <c r="H103" s="178"/>
      <c r="I103" s="162"/>
      <c r="J103" s="170"/>
      <c r="K103" s="166"/>
      <c r="L103" s="140"/>
      <c r="M103" s="142"/>
      <c r="N103" s="45" t="s">
        <v>37</v>
      </c>
      <c r="O103" s="119"/>
      <c r="P103" s="119"/>
      <c r="Q103" s="119"/>
      <c r="R103" s="117"/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94">
        <v>0</v>
      </c>
      <c r="Y103" s="108">
        <v>0</v>
      </c>
      <c r="Z103" s="108">
        <v>0</v>
      </c>
      <c r="AA103" s="50" t="s">
        <v>37</v>
      </c>
      <c r="AB103" s="53"/>
      <c r="AC103" s="52" t="s">
        <v>32</v>
      </c>
      <c r="AD103" s="53" t="s">
        <v>37</v>
      </c>
      <c r="AE103" s="51">
        <f>L102+SUM(O103:X103)</f>
        <v>0</v>
      </c>
      <c r="AF103" s="54" t="s">
        <v>32</v>
      </c>
      <c r="AG103" s="144"/>
      <c r="AH103" s="2"/>
      <c r="AI103" s="58"/>
      <c r="AJ103" s="10">
        <v>1</v>
      </c>
    </row>
    <row r="104" spans="1:36" s="10" customFormat="1" ht="24.95" customHeight="1" x14ac:dyDescent="0.3">
      <c r="A104" s="145"/>
      <c r="B104" s="179" t="s">
        <v>83</v>
      </c>
      <c r="C104" s="181" t="s">
        <v>32</v>
      </c>
      <c r="D104" s="183">
        <v>175.5</v>
      </c>
      <c r="E104" s="183">
        <v>175.5</v>
      </c>
      <c r="F104" s="167" t="s">
        <v>66</v>
      </c>
      <c r="G104" s="167" t="s">
        <v>35</v>
      </c>
      <c r="H104" s="177" t="s">
        <v>35</v>
      </c>
      <c r="I104" s="161">
        <v>42555</v>
      </c>
      <c r="J104" s="169">
        <v>42793</v>
      </c>
      <c r="K104" s="165">
        <f>J104-I104</f>
        <v>238</v>
      </c>
      <c r="L104" s="139">
        <v>0</v>
      </c>
      <c r="M104" s="141" t="s">
        <v>32</v>
      </c>
      <c r="N104" s="35" t="s">
        <v>36</v>
      </c>
      <c r="O104" s="118"/>
      <c r="P104" s="118"/>
      <c r="Q104" s="118"/>
      <c r="R104" s="116"/>
      <c r="S104" s="116">
        <v>8.5500000000000007E-2</v>
      </c>
      <c r="T104" s="116">
        <v>0.12520000000000001</v>
      </c>
      <c r="U104" s="116">
        <v>0.12520000000000001</v>
      </c>
      <c r="V104" s="116">
        <v>0.14099999999999999</v>
      </c>
      <c r="W104" s="116">
        <v>0.14099999999999999</v>
      </c>
      <c r="X104" s="85">
        <v>0.1525</v>
      </c>
      <c r="Y104" s="101">
        <v>0.1525</v>
      </c>
      <c r="Z104" s="101">
        <v>7.7100000000000002E-2</v>
      </c>
      <c r="AA104" s="40" t="s">
        <v>36</v>
      </c>
      <c r="AB104" s="43">
        <f>SUM(O104:Z104)</f>
        <v>1</v>
      </c>
      <c r="AC104" s="42" t="s">
        <v>32</v>
      </c>
      <c r="AD104" s="43" t="s">
        <v>36</v>
      </c>
      <c r="AE104" s="41">
        <f>L104+SUM(O104:X104:Y104)</f>
        <v>0.92289999999999994</v>
      </c>
      <c r="AF104" s="44" t="s">
        <v>32</v>
      </c>
      <c r="AG104" s="143" t="str">
        <f t="shared" ref="AG104" si="57">IF(AE105=AE104,"CONFORME PLANEJAMENTO",IF(AE105&lt;AE104,"ATRASADA","ADIANTADA"))</f>
        <v>ATRASADA</v>
      </c>
      <c r="AH104" s="2"/>
    </row>
    <row r="105" spans="1:36" s="10" customFormat="1" ht="48.75" customHeight="1" thickBot="1" x14ac:dyDescent="0.35">
      <c r="A105" s="146"/>
      <c r="B105" s="180"/>
      <c r="C105" s="182"/>
      <c r="D105" s="184"/>
      <c r="E105" s="184"/>
      <c r="F105" s="168"/>
      <c r="G105" s="168"/>
      <c r="H105" s="178"/>
      <c r="I105" s="162"/>
      <c r="J105" s="170"/>
      <c r="K105" s="166"/>
      <c r="L105" s="140"/>
      <c r="M105" s="142"/>
      <c r="N105" s="45" t="s">
        <v>37</v>
      </c>
      <c r="O105" s="119"/>
      <c r="P105" s="119"/>
      <c r="Q105" s="119"/>
      <c r="R105" s="117"/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94">
        <v>0</v>
      </c>
      <c r="Y105" s="108">
        <v>0</v>
      </c>
      <c r="Z105" s="108">
        <v>0</v>
      </c>
      <c r="AA105" s="50" t="s">
        <v>37</v>
      </c>
      <c r="AB105" s="53"/>
      <c r="AC105" s="52" t="s">
        <v>32</v>
      </c>
      <c r="AD105" s="53" t="s">
        <v>37</v>
      </c>
      <c r="AE105" s="51">
        <f>L104+SUM(O105:X105)</f>
        <v>0</v>
      </c>
      <c r="AF105" s="54" t="s">
        <v>32</v>
      </c>
      <c r="AG105" s="144"/>
      <c r="AH105" s="2"/>
      <c r="AI105" s="58"/>
      <c r="AJ105" s="10">
        <v>1</v>
      </c>
    </row>
    <row r="106" spans="1:36" s="10" customFormat="1" ht="24.95" customHeight="1" x14ac:dyDescent="0.3">
      <c r="A106" s="145"/>
      <c r="B106" s="179" t="s">
        <v>84</v>
      </c>
      <c r="C106" s="181" t="s">
        <v>32</v>
      </c>
      <c r="D106" s="183">
        <v>175.5</v>
      </c>
      <c r="E106" s="183">
        <v>175.5</v>
      </c>
      <c r="F106" s="167" t="s">
        <v>47</v>
      </c>
      <c r="G106" s="167" t="s">
        <v>35</v>
      </c>
      <c r="H106" s="177" t="s">
        <v>35</v>
      </c>
      <c r="I106" s="161">
        <v>42555</v>
      </c>
      <c r="J106" s="169">
        <v>42793</v>
      </c>
      <c r="K106" s="165">
        <f>J106-I106</f>
        <v>238</v>
      </c>
      <c r="L106" s="173">
        <v>0</v>
      </c>
      <c r="M106" s="141" t="s">
        <v>32</v>
      </c>
      <c r="N106" s="35" t="s">
        <v>36</v>
      </c>
      <c r="O106" s="118"/>
      <c r="P106" s="116"/>
      <c r="Q106" s="118"/>
      <c r="R106" s="118"/>
      <c r="S106" s="116">
        <v>7.0999999999999994E-2</v>
      </c>
      <c r="T106" s="116">
        <v>0.11020000000000001</v>
      </c>
      <c r="U106" s="116">
        <v>0.11020000000000001</v>
      </c>
      <c r="V106" s="116">
        <v>0.14549999999999999</v>
      </c>
      <c r="W106" s="116">
        <v>0.14549999999999999</v>
      </c>
      <c r="X106" s="85">
        <v>0.1593</v>
      </c>
      <c r="Y106" s="101">
        <v>0.1593</v>
      </c>
      <c r="Z106" s="101">
        <v>9.9000000000000005E-2</v>
      </c>
      <c r="AA106" s="40" t="s">
        <v>36</v>
      </c>
      <c r="AB106" s="43">
        <f>SUM(O106:Z106)</f>
        <v>0.99999999999999989</v>
      </c>
      <c r="AC106" s="42" t="s">
        <v>32</v>
      </c>
      <c r="AD106" s="43" t="s">
        <v>36</v>
      </c>
      <c r="AE106" s="41">
        <f>L106+SUM(O106:X106:Y106)</f>
        <v>0.90099999999999991</v>
      </c>
      <c r="AF106" s="44" t="s">
        <v>32</v>
      </c>
      <c r="AG106" s="143" t="str">
        <f>IF(AE107=AE106,"CONFORME PLANEJAMENTO",IF(AE107&lt;AE106,"ATRASADA","ADIANTADA"))</f>
        <v>ATRASADA</v>
      </c>
      <c r="AH106" s="2"/>
    </row>
    <row r="107" spans="1:36" s="10" customFormat="1" ht="48.75" customHeight="1" thickBot="1" x14ac:dyDescent="0.35">
      <c r="A107" s="146"/>
      <c r="B107" s="180"/>
      <c r="C107" s="182"/>
      <c r="D107" s="184"/>
      <c r="E107" s="184"/>
      <c r="F107" s="168"/>
      <c r="G107" s="168"/>
      <c r="H107" s="178"/>
      <c r="I107" s="162"/>
      <c r="J107" s="170"/>
      <c r="K107" s="166"/>
      <c r="L107" s="174"/>
      <c r="M107" s="142"/>
      <c r="N107" s="45" t="s">
        <v>37</v>
      </c>
      <c r="O107" s="46"/>
      <c r="P107" s="46"/>
      <c r="Q107" s="46"/>
      <c r="R107" s="46"/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7">
        <v>0</v>
      </c>
      <c r="Y107" s="48">
        <v>0</v>
      </c>
      <c r="Z107" s="49">
        <v>0</v>
      </c>
      <c r="AA107" s="50" t="s">
        <v>37</v>
      </c>
      <c r="AB107" s="53"/>
      <c r="AC107" s="52" t="s">
        <v>32</v>
      </c>
      <c r="AD107" s="53" t="s">
        <v>37</v>
      </c>
      <c r="AE107" s="51">
        <f>L106+SUM(O107:X107)</f>
        <v>0</v>
      </c>
      <c r="AF107" s="54" t="s">
        <v>32</v>
      </c>
      <c r="AG107" s="144"/>
      <c r="AH107" s="2"/>
      <c r="AI107" s="58"/>
      <c r="AJ107" s="10">
        <v>1</v>
      </c>
    </row>
    <row r="108" spans="1:36" s="10" customFormat="1" ht="24.95" customHeight="1" x14ac:dyDescent="0.3">
      <c r="A108" s="145"/>
      <c r="B108" s="179" t="s">
        <v>85</v>
      </c>
      <c r="C108" s="181" t="s">
        <v>32</v>
      </c>
      <c r="D108" s="183">
        <v>427</v>
      </c>
      <c r="E108" s="183">
        <v>427</v>
      </c>
      <c r="F108" s="167" t="s">
        <v>47</v>
      </c>
      <c r="G108" s="167" t="s">
        <v>35</v>
      </c>
      <c r="H108" s="177" t="s">
        <v>35</v>
      </c>
      <c r="I108" s="161">
        <v>42555</v>
      </c>
      <c r="J108" s="169">
        <v>42793</v>
      </c>
      <c r="K108" s="165">
        <f>J108-I108</f>
        <v>238</v>
      </c>
      <c r="L108" s="139">
        <v>0</v>
      </c>
      <c r="M108" s="141" t="s">
        <v>32</v>
      </c>
      <c r="N108" s="35" t="s">
        <v>36</v>
      </c>
      <c r="O108" s="118"/>
      <c r="P108" s="118"/>
      <c r="Q108" s="118"/>
      <c r="R108" s="116"/>
      <c r="S108" s="116">
        <v>0.10150000000000001</v>
      </c>
      <c r="T108" s="116">
        <v>0.10150000000000001</v>
      </c>
      <c r="U108" s="116">
        <v>0.13100000000000001</v>
      </c>
      <c r="V108" s="116">
        <v>0.13100000000000001</v>
      </c>
      <c r="W108" s="116">
        <v>0.14749999999999999</v>
      </c>
      <c r="X108" s="85">
        <v>0.14749999999999999</v>
      </c>
      <c r="Y108" s="101">
        <v>0.12</v>
      </c>
      <c r="Z108" s="101">
        <v>0.12</v>
      </c>
      <c r="AA108" s="40" t="s">
        <v>36</v>
      </c>
      <c r="AB108" s="43">
        <f>SUM(O108:Z108)</f>
        <v>1</v>
      </c>
      <c r="AC108" s="42" t="s">
        <v>32</v>
      </c>
      <c r="AD108" s="43" t="s">
        <v>36</v>
      </c>
      <c r="AE108" s="41">
        <f>L108+SUM(O108:X108:Y108)</f>
        <v>0.88</v>
      </c>
      <c r="AF108" s="44" t="s">
        <v>32</v>
      </c>
      <c r="AG108" s="143" t="str">
        <f t="shared" ref="AG108" si="58">IF(AE109=AE108,"CONFORME PLANEJAMENTO",IF(AE109&lt;AE108,"ATRASADA","ADIANTADA"))</f>
        <v>ATRASADA</v>
      </c>
      <c r="AH108" s="2"/>
    </row>
    <row r="109" spans="1:36" s="10" customFormat="1" ht="43.5" customHeight="1" thickBot="1" x14ac:dyDescent="0.35">
      <c r="A109" s="146"/>
      <c r="B109" s="180"/>
      <c r="C109" s="182"/>
      <c r="D109" s="184"/>
      <c r="E109" s="184"/>
      <c r="F109" s="168"/>
      <c r="G109" s="168"/>
      <c r="H109" s="178"/>
      <c r="I109" s="162"/>
      <c r="J109" s="170"/>
      <c r="K109" s="166"/>
      <c r="L109" s="140"/>
      <c r="M109" s="142"/>
      <c r="N109" s="45" t="s">
        <v>37</v>
      </c>
      <c r="O109" s="119"/>
      <c r="P109" s="119"/>
      <c r="Q109" s="119"/>
      <c r="R109" s="117"/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94">
        <v>0</v>
      </c>
      <c r="Y109" s="108">
        <v>0</v>
      </c>
      <c r="Z109" s="108">
        <v>0</v>
      </c>
      <c r="AA109" s="50" t="s">
        <v>37</v>
      </c>
      <c r="AB109" s="53"/>
      <c r="AC109" s="52" t="s">
        <v>32</v>
      </c>
      <c r="AD109" s="53" t="s">
        <v>37</v>
      </c>
      <c r="AE109" s="51">
        <f>L108+SUM(O109:X109)</f>
        <v>0</v>
      </c>
      <c r="AF109" s="54" t="s">
        <v>32</v>
      </c>
      <c r="AG109" s="144"/>
      <c r="AH109" s="2"/>
      <c r="AI109" s="58"/>
      <c r="AJ109" s="10">
        <v>1</v>
      </c>
    </row>
    <row r="110" spans="1:36" s="10" customFormat="1" ht="24.95" customHeight="1" x14ac:dyDescent="0.3">
      <c r="A110" s="145"/>
      <c r="B110" s="179" t="s">
        <v>86</v>
      </c>
      <c r="C110" s="181" t="s">
        <v>32</v>
      </c>
      <c r="D110" s="183">
        <v>668.2</v>
      </c>
      <c r="E110" s="183">
        <v>668.2</v>
      </c>
      <c r="F110" s="167" t="s">
        <v>47</v>
      </c>
      <c r="G110" s="167" t="s">
        <v>35</v>
      </c>
      <c r="H110" s="177" t="s">
        <v>35</v>
      </c>
      <c r="I110" s="161">
        <v>42555</v>
      </c>
      <c r="J110" s="169">
        <v>42793</v>
      </c>
      <c r="K110" s="165">
        <f>J110-I110</f>
        <v>238</v>
      </c>
      <c r="L110" s="139">
        <v>0</v>
      </c>
      <c r="M110" s="141" t="s">
        <v>32</v>
      </c>
      <c r="N110" s="35" t="s">
        <v>36</v>
      </c>
      <c r="O110" s="118"/>
      <c r="P110" s="118"/>
      <c r="Q110" s="118"/>
      <c r="R110" s="116"/>
      <c r="S110" s="116">
        <v>7.0999999999999994E-2</v>
      </c>
      <c r="T110" s="116">
        <v>0.11020000000000001</v>
      </c>
      <c r="U110" s="116">
        <v>0.11020000000000001</v>
      </c>
      <c r="V110" s="116">
        <v>0.14549999999999999</v>
      </c>
      <c r="W110" s="116">
        <v>0.14549999999999999</v>
      </c>
      <c r="X110" s="85">
        <v>0.1593</v>
      </c>
      <c r="Y110" s="101">
        <v>0.1593</v>
      </c>
      <c r="Z110" s="101">
        <v>9.9000000000000005E-2</v>
      </c>
      <c r="AA110" s="40" t="s">
        <v>36</v>
      </c>
      <c r="AB110" s="43">
        <f>SUM(O110:Z110)</f>
        <v>0.99999999999999989</v>
      </c>
      <c r="AC110" s="42" t="s">
        <v>32</v>
      </c>
      <c r="AD110" s="43" t="s">
        <v>36</v>
      </c>
      <c r="AE110" s="41">
        <f>L110+SUM(O110:X110:Y110)</f>
        <v>0.90099999999999991</v>
      </c>
      <c r="AF110" s="44" t="s">
        <v>32</v>
      </c>
      <c r="AG110" s="143" t="str">
        <f t="shared" ref="AG110" si="59">IF(AE111=AE110,"CONFORME PLANEJAMENTO",IF(AE111&lt;AE110,"ATRASADA","ADIANTADA"))</f>
        <v>ATRASADA</v>
      </c>
      <c r="AH110" s="2"/>
    </row>
    <row r="111" spans="1:36" s="10" customFormat="1" ht="51" customHeight="1" thickBot="1" x14ac:dyDescent="0.35">
      <c r="A111" s="146"/>
      <c r="B111" s="180"/>
      <c r="C111" s="182"/>
      <c r="D111" s="184"/>
      <c r="E111" s="184"/>
      <c r="F111" s="168"/>
      <c r="G111" s="168"/>
      <c r="H111" s="178"/>
      <c r="I111" s="162"/>
      <c r="J111" s="170"/>
      <c r="K111" s="166"/>
      <c r="L111" s="140"/>
      <c r="M111" s="142"/>
      <c r="N111" s="45" t="s">
        <v>37</v>
      </c>
      <c r="O111" s="119"/>
      <c r="P111" s="119"/>
      <c r="Q111" s="119"/>
      <c r="R111" s="117"/>
      <c r="S111" s="117">
        <v>0</v>
      </c>
      <c r="T111" s="117">
        <v>0</v>
      </c>
      <c r="U111" s="117">
        <v>0</v>
      </c>
      <c r="V111" s="117">
        <v>0</v>
      </c>
      <c r="W111" s="117">
        <v>0</v>
      </c>
      <c r="X111" s="94">
        <v>0</v>
      </c>
      <c r="Y111" s="108">
        <v>0</v>
      </c>
      <c r="Z111" s="108">
        <v>0</v>
      </c>
      <c r="AA111" s="50" t="s">
        <v>37</v>
      </c>
      <c r="AB111" s="53"/>
      <c r="AC111" s="52" t="s">
        <v>32</v>
      </c>
      <c r="AD111" s="53" t="s">
        <v>37</v>
      </c>
      <c r="AE111" s="51">
        <f>L110+SUM(O111:X111)</f>
        <v>0</v>
      </c>
      <c r="AF111" s="54" t="s">
        <v>32</v>
      </c>
      <c r="AG111" s="144"/>
      <c r="AH111" s="2"/>
      <c r="AI111" s="58"/>
      <c r="AJ111" s="10">
        <v>1</v>
      </c>
    </row>
    <row r="112" spans="1:36" s="10" customFormat="1" ht="24.95" customHeight="1" x14ac:dyDescent="0.3">
      <c r="A112" s="145"/>
      <c r="B112" s="179" t="s">
        <v>87</v>
      </c>
      <c r="C112" s="181" t="s">
        <v>32</v>
      </c>
      <c r="D112" s="183">
        <v>673.5</v>
      </c>
      <c r="E112" s="183">
        <v>673.5</v>
      </c>
      <c r="F112" s="167" t="s">
        <v>47</v>
      </c>
      <c r="G112" s="167" t="s">
        <v>35</v>
      </c>
      <c r="H112" s="177" t="s">
        <v>35</v>
      </c>
      <c r="I112" s="161">
        <v>42464</v>
      </c>
      <c r="J112" s="169">
        <v>42643</v>
      </c>
      <c r="K112" s="165">
        <f>J112-I112</f>
        <v>179</v>
      </c>
      <c r="L112" s="173">
        <v>0</v>
      </c>
      <c r="M112" s="141" t="s">
        <v>32</v>
      </c>
      <c r="N112" s="35" t="s">
        <v>36</v>
      </c>
      <c r="O112" s="118"/>
      <c r="P112" s="116">
        <v>0.05</v>
      </c>
      <c r="Q112" s="118">
        <v>0.1036</v>
      </c>
      <c r="R112" s="118">
        <v>0.22600000000000001</v>
      </c>
      <c r="S112" s="118">
        <v>0.25829999999999997</v>
      </c>
      <c r="T112" s="118">
        <v>0.1875</v>
      </c>
      <c r="U112" s="118">
        <v>0.17460000000000001</v>
      </c>
      <c r="V112" s="116"/>
      <c r="W112" s="116"/>
      <c r="X112" s="85"/>
      <c r="Y112" s="101"/>
      <c r="Z112" s="101"/>
      <c r="AA112" s="40" t="s">
        <v>36</v>
      </c>
      <c r="AB112" s="43">
        <f>SUM(O112:Z112)</f>
        <v>1</v>
      </c>
      <c r="AC112" s="42" t="s">
        <v>32</v>
      </c>
      <c r="AD112" s="43" t="s">
        <v>36</v>
      </c>
      <c r="AE112" s="41">
        <f>L112+SUM(O112:X112)</f>
        <v>1</v>
      </c>
      <c r="AF112" s="44" t="s">
        <v>32</v>
      </c>
      <c r="AG112" s="143" t="str">
        <f t="shared" ref="AG112" si="60">IF(AE113=AE112,"CONFORME PLANEJAMENTO",IF(AE113&lt;AE112,"ATRASADA","ADIANTADA"))</f>
        <v>ATRASADA</v>
      </c>
      <c r="AH112" s="2"/>
    </row>
    <row r="113" spans="1:36" s="10" customFormat="1" ht="37.5" customHeight="1" thickBot="1" x14ac:dyDescent="0.35">
      <c r="A113" s="146"/>
      <c r="B113" s="180"/>
      <c r="C113" s="182"/>
      <c r="D113" s="184"/>
      <c r="E113" s="184"/>
      <c r="F113" s="168"/>
      <c r="G113" s="168"/>
      <c r="H113" s="178"/>
      <c r="I113" s="162"/>
      <c r="J113" s="170"/>
      <c r="K113" s="166"/>
      <c r="L113" s="174"/>
      <c r="M113" s="142"/>
      <c r="N113" s="45" t="s">
        <v>37</v>
      </c>
      <c r="O113" s="46"/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/>
      <c r="W113" s="46"/>
      <c r="X113" s="47"/>
      <c r="Y113" s="48"/>
      <c r="Z113" s="49"/>
      <c r="AA113" s="50" t="s">
        <v>37</v>
      </c>
      <c r="AB113" s="53"/>
      <c r="AC113" s="52" t="s">
        <v>32</v>
      </c>
      <c r="AD113" s="53" t="s">
        <v>37</v>
      </c>
      <c r="AE113" s="51">
        <f>L112+SUM(O113:X113)</f>
        <v>0</v>
      </c>
      <c r="AF113" s="54" t="s">
        <v>32</v>
      </c>
      <c r="AG113" s="144"/>
      <c r="AH113" s="2"/>
      <c r="AI113" s="58"/>
      <c r="AJ113" s="10">
        <v>1</v>
      </c>
    </row>
    <row r="114" spans="1:36" s="10" customFormat="1" ht="35.1" customHeight="1" thickBot="1" x14ac:dyDescent="0.35">
      <c r="A114" s="122" t="s">
        <v>88</v>
      </c>
      <c r="B114" s="55" t="s">
        <v>89</v>
      </c>
      <c r="C114" s="62"/>
      <c r="D114" s="63"/>
      <c r="E114" s="63"/>
      <c r="F114" s="64"/>
      <c r="G114" s="64"/>
      <c r="H114" s="64"/>
      <c r="I114" s="65"/>
      <c r="J114" s="65"/>
      <c r="K114" s="66"/>
      <c r="L114" s="67"/>
      <c r="M114" s="68"/>
      <c r="N114" s="69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70"/>
      <c r="AB114" s="71"/>
      <c r="AC114" s="72"/>
      <c r="AD114" s="71"/>
      <c r="AE114" s="71"/>
      <c r="AF114" s="72"/>
      <c r="AG114" s="73"/>
      <c r="AH114" s="2"/>
    </row>
    <row r="115" spans="1:36" s="105" customFormat="1" ht="42" customHeight="1" x14ac:dyDescent="0.3">
      <c r="A115" s="145"/>
      <c r="B115" s="147" t="s">
        <v>75</v>
      </c>
      <c r="C115" s="149" t="s">
        <v>32</v>
      </c>
      <c r="D115" s="151" t="s">
        <v>76</v>
      </c>
      <c r="E115" s="151" t="s">
        <v>77</v>
      </c>
      <c r="F115" s="167" t="s">
        <v>66</v>
      </c>
      <c r="G115" s="167" t="s">
        <v>35</v>
      </c>
      <c r="H115" s="159" t="s">
        <v>35</v>
      </c>
      <c r="I115" s="161">
        <v>42436</v>
      </c>
      <c r="J115" s="169">
        <v>43889</v>
      </c>
      <c r="K115" s="171">
        <f>J115-I115</f>
        <v>1453</v>
      </c>
      <c r="L115" s="173">
        <v>0</v>
      </c>
      <c r="M115" s="175" t="s">
        <v>32</v>
      </c>
      <c r="N115" s="87" t="s">
        <v>36</v>
      </c>
      <c r="O115" s="102">
        <v>8.8999999999999999E-3</v>
      </c>
      <c r="P115" s="102">
        <v>8.9999999999999993E-3</v>
      </c>
      <c r="Q115" s="102">
        <v>1.0999999999999999E-2</v>
      </c>
      <c r="R115" s="102">
        <v>1.26E-2</v>
      </c>
      <c r="S115" s="102">
        <v>1.26E-2</v>
      </c>
      <c r="T115" s="102">
        <v>1.2999999999999999E-2</v>
      </c>
      <c r="U115" s="102">
        <v>1.2999999999999999E-2</v>
      </c>
      <c r="V115" s="102">
        <v>1.54E-2</v>
      </c>
      <c r="W115" s="102">
        <v>1.54E-2</v>
      </c>
      <c r="X115" s="99">
        <v>1.5900000000000001E-2</v>
      </c>
      <c r="Y115" s="84">
        <v>1.5900000000000001E-2</v>
      </c>
      <c r="Z115" s="85">
        <v>1.7299999999999999E-2</v>
      </c>
      <c r="AA115" s="88" t="s">
        <v>36</v>
      </c>
      <c r="AB115" s="74">
        <f>SUM(O115:Z115)</f>
        <v>0.16</v>
      </c>
      <c r="AC115" s="90" t="s">
        <v>32</v>
      </c>
      <c r="AD115" s="74" t="s">
        <v>36</v>
      </c>
      <c r="AE115" s="89">
        <f>L115+SUM(O115:X115:Y115)</f>
        <v>0.14269999999999999</v>
      </c>
      <c r="AF115" s="91" t="s">
        <v>32</v>
      </c>
      <c r="AG115" s="143" t="str">
        <f t="shared" ref="AG115" si="61">IF(AE116=AE115,"CONFORME PLANEJAMENTO",IF(AE116&lt;AE115,"ATRASADA","ADIANTADA"))</f>
        <v>ATRASADA</v>
      </c>
      <c r="AH115" s="104"/>
    </row>
    <row r="116" spans="1:36" s="105" customFormat="1" ht="42" customHeight="1" thickBot="1" x14ac:dyDescent="0.35">
      <c r="A116" s="146"/>
      <c r="B116" s="148"/>
      <c r="C116" s="150"/>
      <c r="D116" s="152"/>
      <c r="E116" s="152"/>
      <c r="F116" s="168"/>
      <c r="G116" s="168"/>
      <c r="H116" s="160"/>
      <c r="I116" s="162"/>
      <c r="J116" s="170"/>
      <c r="K116" s="172"/>
      <c r="L116" s="174"/>
      <c r="M116" s="176"/>
      <c r="N116" s="92" t="s">
        <v>37</v>
      </c>
      <c r="O116" s="103">
        <v>0</v>
      </c>
      <c r="P116" s="103">
        <v>0</v>
      </c>
      <c r="Q116" s="103">
        <v>0</v>
      </c>
      <c r="R116" s="103">
        <v>0</v>
      </c>
      <c r="S116" s="103">
        <v>0</v>
      </c>
      <c r="T116" s="103">
        <v>0</v>
      </c>
      <c r="U116" s="103">
        <v>0</v>
      </c>
      <c r="V116" s="103">
        <v>0</v>
      </c>
      <c r="W116" s="103">
        <v>0</v>
      </c>
      <c r="X116" s="100">
        <v>0</v>
      </c>
      <c r="Y116" s="93">
        <v>0</v>
      </c>
      <c r="Z116" s="94">
        <v>0</v>
      </c>
      <c r="AA116" s="95" t="s">
        <v>37</v>
      </c>
      <c r="AB116" s="75"/>
      <c r="AC116" s="97" t="s">
        <v>32</v>
      </c>
      <c r="AD116" s="75" t="s">
        <v>37</v>
      </c>
      <c r="AE116" s="96">
        <f>L115+SUM(O116:X116)</f>
        <v>0</v>
      </c>
      <c r="AF116" s="98" t="s">
        <v>32</v>
      </c>
      <c r="AG116" s="144"/>
      <c r="AH116" s="104"/>
      <c r="AJ116" s="107">
        <v>1</v>
      </c>
    </row>
    <row r="117" spans="1:36" s="10" customFormat="1" ht="35.1" customHeight="1" thickBot="1" x14ac:dyDescent="0.35">
      <c r="A117" s="122" t="s">
        <v>90</v>
      </c>
      <c r="B117" s="55" t="s">
        <v>91</v>
      </c>
      <c r="C117" s="62"/>
      <c r="D117" s="63"/>
      <c r="E117" s="63"/>
      <c r="F117" s="64"/>
      <c r="G117" s="64"/>
      <c r="H117" s="64"/>
      <c r="I117" s="65"/>
      <c r="J117" s="65"/>
      <c r="K117" s="66"/>
      <c r="L117" s="67"/>
      <c r="M117" s="68"/>
      <c r="N117" s="69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70"/>
      <c r="AB117" s="71"/>
      <c r="AC117" s="72"/>
      <c r="AD117" s="71"/>
      <c r="AE117" s="71"/>
      <c r="AF117" s="72"/>
      <c r="AG117" s="73"/>
      <c r="AH117" s="2"/>
    </row>
    <row r="118" spans="1:36" s="10" customFormat="1" ht="39.950000000000003" customHeight="1" x14ac:dyDescent="0.3">
      <c r="A118" s="145"/>
      <c r="B118" s="179" t="s">
        <v>92</v>
      </c>
      <c r="C118" s="181" t="s">
        <v>32</v>
      </c>
      <c r="D118" s="183">
        <v>22.3</v>
      </c>
      <c r="E118" s="183">
        <v>22.3</v>
      </c>
      <c r="F118" s="167" t="s">
        <v>47</v>
      </c>
      <c r="G118" s="196" t="s">
        <v>34</v>
      </c>
      <c r="H118" s="159" t="s">
        <v>35</v>
      </c>
      <c r="I118" s="191">
        <v>41785</v>
      </c>
      <c r="J118" s="163">
        <v>42251</v>
      </c>
      <c r="K118" s="165">
        <f>J118-I118</f>
        <v>466</v>
      </c>
      <c r="L118" s="139">
        <v>1</v>
      </c>
      <c r="M118" s="141" t="s">
        <v>32</v>
      </c>
      <c r="N118" s="35" t="s">
        <v>36</v>
      </c>
      <c r="O118" s="36"/>
      <c r="P118" s="36"/>
      <c r="Q118" s="36"/>
      <c r="R118" s="36"/>
      <c r="S118" s="36"/>
      <c r="T118" s="36"/>
      <c r="U118" s="36"/>
      <c r="V118" s="36"/>
      <c r="W118" s="36"/>
      <c r="X118" s="37"/>
      <c r="Y118" s="38"/>
      <c r="Z118" s="39"/>
      <c r="AA118" s="40" t="s">
        <v>36</v>
      </c>
      <c r="AB118" s="43">
        <f>SUM(O118:Z118)</f>
        <v>0</v>
      </c>
      <c r="AC118" s="42" t="s">
        <v>32</v>
      </c>
      <c r="AD118" s="43" t="s">
        <v>36</v>
      </c>
      <c r="AE118" s="41">
        <f>L118+SUM(O118:X118)</f>
        <v>1</v>
      </c>
      <c r="AF118" s="44" t="s">
        <v>32</v>
      </c>
      <c r="AG118" s="143" t="str">
        <f t="shared" ref="AG118" si="62">IF(AE119=AE118,"CONFORME PLANEJAMENTO",IF(AE119&lt;AE118,"ATRASADA","ADIANTADA"))</f>
        <v>CONFORME PLANEJAMENTO</v>
      </c>
      <c r="AH118" s="2"/>
    </row>
    <row r="119" spans="1:36" s="10" customFormat="1" ht="39.950000000000003" customHeight="1" thickBot="1" x14ac:dyDescent="0.35">
      <c r="A119" s="146"/>
      <c r="B119" s="180"/>
      <c r="C119" s="182"/>
      <c r="D119" s="184"/>
      <c r="E119" s="184"/>
      <c r="F119" s="168"/>
      <c r="G119" s="197"/>
      <c r="H119" s="160"/>
      <c r="I119" s="192"/>
      <c r="J119" s="164"/>
      <c r="K119" s="166"/>
      <c r="L119" s="140"/>
      <c r="M119" s="142"/>
      <c r="N119" s="45" t="s">
        <v>37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47"/>
      <c r="Y119" s="48"/>
      <c r="Z119" s="49"/>
      <c r="AA119" s="50" t="s">
        <v>37</v>
      </c>
      <c r="AB119" s="61">
        <f t="shared" ref="AB119:AB169" si="63">SUM(O119:Z119)</f>
        <v>0</v>
      </c>
      <c r="AC119" s="52" t="s">
        <v>32</v>
      </c>
      <c r="AD119" s="53" t="s">
        <v>37</v>
      </c>
      <c r="AE119" s="51">
        <f>L118+SUM(O119:X119)</f>
        <v>1</v>
      </c>
      <c r="AF119" s="54" t="s">
        <v>32</v>
      </c>
      <c r="AG119" s="144"/>
      <c r="AH119" s="2"/>
      <c r="AI119" s="58">
        <v>1</v>
      </c>
    </row>
    <row r="120" spans="1:36" s="10" customFormat="1" ht="39.950000000000003" customHeight="1" x14ac:dyDescent="0.3">
      <c r="A120" s="145"/>
      <c r="B120" s="179" t="s">
        <v>93</v>
      </c>
      <c r="C120" s="181" t="s">
        <v>32</v>
      </c>
      <c r="D120" s="183">
        <v>49.75</v>
      </c>
      <c r="E120" s="183">
        <v>49.75</v>
      </c>
      <c r="F120" s="167" t="s">
        <v>47</v>
      </c>
      <c r="G120" s="196" t="s">
        <v>34</v>
      </c>
      <c r="H120" s="159" t="s">
        <v>35</v>
      </c>
      <c r="I120" s="191">
        <v>41785</v>
      </c>
      <c r="J120" s="163">
        <v>42251</v>
      </c>
      <c r="K120" s="165">
        <f t="shared" ref="K120" si="64">J120-I120</f>
        <v>466</v>
      </c>
      <c r="L120" s="139">
        <v>1</v>
      </c>
      <c r="M120" s="141" t="s">
        <v>32</v>
      </c>
      <c r="N120" s="35" t="s">
        <v>36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7"/>
      <c r="Y120" s="38"/>
      <c r="Z120" s="39"/>
      <c r="AA120" s="40" t="s">
        <v>36</v>
      </c>
      <c r="AB120" s="43">
        <f t="shared" si="63"/>
        <v>0</v>
      </c>
      <c r="AC120" s="42" t="s">
        <v>32</v>
      </c>
      <c r="AD120" s="43" t="s">
        <v>36</v>
      </c>
      <c r="AE120" s="41">
        <f>L120+SUM(O120:X120)</f>
        <v>1</v>
      </c>
      <c r="AF120" s="44" t="s">
        <v>32</v>
      </c>
      <c r="AG120" s="143" t="str">
        <f t="shared" ref="AG120" si="65">IF(AE121=AE120,"CONFORME PLANEJAMENTO",IF(AE121&lt;AE120,"ATRASADA","ADIANTADA"))</f>
        <v>CONFORME PLANEJAMENTO</v>
      </c>
      <c r="AH120" s="2"/>
    </row>
    <row r="121" spans="1:36" s="10" customFormat="1" ht="39.950000000000003" customHeight="1" thickBot="1" x14ac:dyDescent="0.35">
      <c r="A121" s="146"/>
      <c r="B121" s="180"/>
      <c r="C121" s="182"/>
      <c r="D121" s="184"/>
      <c r="E121" s="184"/>
      <c r="F121" s="168"/>
      <c r="G121" s="197"/>
      <c r="H121" s="160"/>
      <c r="I121" s="192"/>
      <c r="J121" s="164"/>
      <c r="K121" s="166"/>
      <c r="L121" s="140"/>
      <c r="M121" s="142"/>
      <c r="N121" s="45" t="s">
        <v>37</v>
      </c>
      <c r="O121" s="46"/>
      <c r="P121" s="46"/>
      <c r="Q121" s="46"/>
      <c r="R121" s="46"/>
      <c r="S121" s="46"/>
      <c r="T121" s="46"/>
      <c r="U121" s="46"/>
      <c r="V121" s="46"/>
      <c r="W121" s="46"/>
      <c r="X121" s="47"/>
      <c r="Y121" s="48"/>
      <c r="Z121" s="49"/>
      <c r="AA121" s="50" t="s">
        <v>37</v>
      </c>
      <c r="AB121" s="61">
        <f t="shared" si="63"/>
        <v>0</v>
      </c>
      <c r="AC121" s="52" t="s">
        <v>32</v>
      </c>
      <c r="AD121" s="53" t="s">
        <v>37</v>
      </c>
      <c r="AE121" s="51">
        <f>L120+SUM(O121:X121)</f>
        <v>1</v>
      </c>
      <c r="AF121" s="54" t="s">
        <v>32</v>
      </c>
      <c r="AG121" s="144"/>
      <c r="AH121" s="2"/>
      <c r="AI121" s="58">
        <v>1</v>
      </c>
    </row>
    <row r="122" spans="1:36" s="10" customFormat="1" ht="39.950000000000003" customHeight="1" x14ac:dyDescent="0.3">
      <c r="A122" s="145"/>
      <c r="B122" s="179" t="s">
        <v>94</v>
      </c>
      <c r="C122" s="181" t="s">
        <v>32</v>
      </c>
      <c r="D122" s="183">
        <v>90.2</v>
      </c>
      <c r="E122" s="183">
        <v>90.2</v>
      </c>
      <c r="F122" s="167" t="s">
        <v>47</v>
      </c>
      <c r="G122" s="196" t="s">
        <v>34</v>
      </c>
      <c r="H122" s="159" t="s">
        <v>35</v>
      </c>
      <c r="I122" s="191">
        <v>41785</v>
      </c>
      <c r="J122" s="163">
        <v>42251</v>
      </c>
      <c r="K122" s="165">
        <f t="shared" ref="K122" si="66">J122-I122</f>
        <v>466</v>
      </c>
      <c r="L122" s="139">
        <v>1</v>
      </c>
      <c r="M122" s="141" t="s">
        <v>32</v>
      </c>
      <c r="N122" s="35" t="s">
        <v>36</v>
      </c>
      <c r="O122" s="36"/>
      <c r="P122" s="36"/>
      <c r="Q122" s="36"/>
      <c r="R122" s="36"/>
      <c r="S122" s="36"/>
      <c r="T122" s="36"/>
      <c r="U122" s="36"/>
      <c r="V122" s="36"/>
      <c r="W122" s="36"/>
      <c r="X122" s="37"/>
      <c r="Y122" s="38"/>
      <c r="Z122" s="39"/>
      <c r="AA122" s="40" t="s">
        <v>36</v>
      </c>
      <c r="AB122" s="43">
        <f t="shared" si="63"/>
        <v>0</v>
      </c>
      <c r="AC122" s="42" t="s">
        <v>32</v>
      </c>
      <c r="AD122" s="43" t="s">
        <v>36</v>
      </c>
      <c r="AE122" s="41">
        <f>L122+SUM(O122:X122)</f>
        <v>1</v>
      </c>
      <c r="AF122" s="44" t="s">
        <v>32</v>
      </c>
      <c r="AG122" s="143" t="str">
        <f t="shared" ref="AG122" si="67">IF(AE123=AE122,"CONFORME PLANEJAMENTO",IF(AE123&lt;AE122,"ATRASADA","ADIANTADA"))</f>
        <v>CONFORME PLANEJAMENTO</v>
      </c>
      <c r="AH122" s="2"/>
    </row>
    <row r="123" spans="1:36" s="10" customFormat="1" ht="39.950000000000003" customHeight="1" thickBot="1" x14ac:dyDescent="0.35">
      <c r="A123" s="146"/>
      <c r="B123" s="180"/>
      <c r="C123" s="182"/>
      <c r="D123" s="184"/>
      <c r="E123" s="184"/>
      <c r="F123" s="168"/>
      <c r="G123" s="197"/>
      <c r="H123" s="160"/>
      <c r="I123" s="192"/>
      <c r="J123" s="164"/>
      <c r="K123" s="166"/>
      <c r="L123" s="140"/>
      <c r="M123" s="142"/>
      <c r="N123" s="45" t="s">
        <v>37</v>
      </c>
      <c r="O123" s="46"/>
      <c r="P123" s="46"/>
      <c r="Q123" s="46"/>
      <c r="R123" s="46"/>
      <c r="S123" s="46"/>
      <c r="T123" s="46"/>
      <c r="U123" s="46"/>
      <c r="V123" s="46"/>
      <c r="W123" s="46"/>
      <c r="X123" s="47"/>
      <c r="Y123" s="48"/>
      <c r="Z123" s="49"/>
      <c r="AA123" s="50" t="s">
        <v>37</v>
      </c>
      <c r="AB123" s="61">
        <f t="shared" si="63"/>
        <v>0</v>
      </c>
      <c r="AC123" s="52" t="s">
        <v>32</v>
      </c>
      <c r="AD123" s="53" t="s">
        <v>37</v>
      </c>
      <c r="AE123" s="51">
        <f>L122+SUM(O123:X123)</f>
        <v>1</v>
      </c>
      <c r="AF123" s="54" t="s">
        <v>32</v>
      </c>
      <c r="AG123" s="144"/>
      <c r="AH123" s="2"/>
      <c r="AI123" s="58">
        <v>1</v>
      </c>
    </row>
    <row r="124" spans="1:36" s="10" customFormat="1" ht="39.950000000000003" customHeight="1" x14ac:dyDescent="0.3">
      <c r="A124" s="145"/>
      <c r="B124" s="179" t="s">
        <v>95</v>
      </c>
      <c r="C124" s="181" t="s">
        <v>32</v>
      </c>
      <c r="D124" s="183">
        <v>138</v>
      </c>
      <c r="E124" s="183">
        <v>138</v>
      </c>
      <c r="F124" s="167" t="s">
        <v>47</v>
      </c>
      <c r="G124" s="196" t="s">
        <v>34</v>
      </c>
      <c r="H124" s="159" t="s">
        <v>35</v>
      </c>
      <c r="I124" s="191">
        <v>41785</v>
      </c>
      <c r="J124" s="163">
        <v>42251</v>
      </c>
      <c r="K124" s="165">
        <f t="shared" ref="K124" si="68">J124-I124</f>
        <v>466</v>
      </c>
      <c r="L124" s="139">
        <v>1</v>
      </c>
      <c r="M124" s="141" t="s">
        <v>32</v>
      </c>
      <c r="N124" s="35" t="s">
        <v>36</v>
      </c>
      <c r="O124" s="36"/>
      <c r="P124" s="36"/>
      <c r="Q124" s="36"/>
      <c r="R124" s="36"/>
      <c r="S124" s="36"/>
      <c r="T124" s="36"/>
      <c r="U124" s="36"/>
      <c r="V124" s="36"/>
      <c r="W124" s="36"/>
      <c r="X124" s="37"/>
      <c r="Y124" s="38"/>
      <c r="Z124" s="39"/>
      <c r="AA124" s="40" t="s">
        <v>36</v>
      </c>
      <c r="AB124" s="43">
        <f t="shared" si="63"/>
        <v>0</v>
      </c>
      <c r="AC124" s="42" t="s">
        <v>32</v>
      </c>
      <c r="AD124" s="43" t="s">
        <v>36</v>
      </c>
      <c r="AE124" s="41">
        <f>L124+SUM(O124:X124)</f>
        <v>1</v>
      </c>
      <c r="AF124" s="44" t="s">
        <v>32</v>
      </c>
      <c r="AG124" s="143" t="str">
        <f t="shared" ref="AG124" si="69">IF(AE125=AE124,"CONFORME PLANEJAMENTO",IF(AE125&lt;AE124,"ATRASADA","ADIANTADA"))</f>
        <v>CONFORME PLANEJAMENTO</v>
      </c>
      <c r="AH124" s="2"/>
    </row>
    <row r="125" spans="1:36" s="10" customFormat="1" ht="39.950000000000003" customHeight="1" thickBot="1" x14ac:dyDescent="0.35">
      <c r="A125" s="146"/>
      <c r="B125" s="180"/>
      <c r="C125" s="182"/>
      <c r="D125" s="184"/>
      <c r="E125" s="184"/>
      <c r="F125" s="168"/>
      <c r="G125" s="197"/>
      <c r="H125" s="160"/>
      <c r="I125" s="192"/>
      <c r="J125" s="164"/>
      <c r="K125" s="166"/>
      <c r="L125" s="140"/>
      <c r="M125" s="142"/>
      <c r="N125" s="45" t="s">
        <v>37</v>
      </c>
      <c r="O125" s="46"/>
      <c r="P125" s="46"/>
      <c r="Q125" s="46"/>
      <c r="R125" s="46"/>
      <c r="S125" s="46"/>
      <c r="T125" s="46"/>
      <c r="U125" s="46"/>
      <c r="V125" s="46"/>
      <c r="W125" s="46"/>
      <c r="X125" s="47"/>
      <c r="Y125" s="48"/>
      <c r="Z125" s="49"/>
      <c r="AA125" s="50" t="s">
        <v>37</v>
      </c>
      <c r="AB125" s="61">
        <f t="shared" si="63"/>
        <v>0</v>
      </c>
      <c r="AC125" s="52" t="s">
        <v>32</v>
      </c>
      <c r="AD125" s="53" t="s">
        <v>37</v>
      </c>
      <c r="AE125" s="51">
        <f>L124+SUM(O125:X125)</f>
        <v>1</v>
      </c>
      <c r="AF125" s="54" t="s">
        <v>32</v>
      </c>
      <c r="AG125" s="144"/>
      <c r="AH125" s="2"/>
      <c r="AI125" s="58">
        <v>1</v>
      </c>
    </row>
    <row r="126" spans="1:36" s="10" customFormat="1" ht="39.950000000000003" customHeight="1" x14ac:dyDescent="0.3">
      <c r="A126" s="145"/>
      <c r="B126" s="179" t="s">
        <v>96</v>
      </c>
      <c r="C126" s="181" t="s">
        <v>32</v>
      </c>
      <c r="D126" s="183">
        <v>534.20000000000005</v>
      </c>
      <c r="E126" s="183">
        <v>534.20000000000005</v>
      </c>
      <c r="F126" s="167" t="s">
        <v>47</v>
      </c>
      <c r="G126" s="196" t="s">
        <v>34</v>
      </c>
      <c r="H126" s="159" t="s">
        <v>179</v>
      </c>
      <c r="I126" s="191">
        <v>41785</v>
      </c>
      <c r="J126" s="163">
        <v>42251</v>
      </c>
      <c r="K126" s="165">
        <f t="shared" ref="K126" si="70">J126-I126</f>
        <v>466</v>
      </c>
      <c r="L126" s="139">
        <v>1</v>
      </c>
      <c r="M126" s="141" t="s">
        <v>32</v>
      </c>
      <c r="N126" s="35" t="s">
        <v>36</v>
      </c>
      <c r="O126" s="36"/>
      <c r="P126" s="36"/>
      <c r="Q126" s="36"/>
      <c r="R126" s="36"/>
      <c r="S126" s="36"/>
      <c r="T126" s="36"/>
      <c r="U126" s="36"/>
      <c r="V126" s="36"/>
      <c r="W126" s="36"/>
      <c r="X126" s="37"/>
      <c r="Y126" s="38"/>
      <c r="Z126" s="39"/>
      <c r="AA126" s="40" t="s">
        <v>36</v>
      </c>
      <c r="AB126" s="43">
        <f t="shared" si="63"/>
        <v>0</v>
      </c>
      <c r="AC126" s="42" t="s">
        <v>32</v>
      </c>
      <c r="AD126" s="43" t="s">
        <v>36</v>
      </c>
      <c r="AE126" s="41">
        <f>L126+SUM(O126:X126)</f>
        <v>1</v>
      </c>
      <c r="AF126" s="44" t="s">
        <v>32</v>
      </c>
      <c r="AG126" s="143" t="str">
        <f t="shared" ref="AG126" si="71">IF(AE127=AE126,"CONFORME PLANEJAMENTO",IF(AE127&lt;AE126,"ATRASADA","ADIANTADA"))</f>
        <v>CONFORME PLANEJAMENTO</v>
      </c>
      <c r="AH126" s="2"/>
    </row>
    <row r="127" spans="1:36" s="10" customFormat="1" ht="39.950000000000003" customHeight="1" thickBot="1" x14ac:dyDescent="0.35">
      <c r="A127" s="146"/>
      <c r="B127" s="180"/>
      <c r="C127" s="182"/>
      <c r="D127" s="184"/>
      <c r="E127" s="184"/>
      <c r="F127" s="168"/>
      <c r="G127" s="197"/>
      <c r="H127" s="160"/>
      <c r="I127" s="192"/>
      <c r="J127" s="164"/>
      <c r="K127" s="166"/>
      <c r="L127" s="140"/>
      <c r="M127" s="142"/>
      <c r="N127" s="45" t="s">
        <v>37</v>
      </c>
      <c r="O127" s="46"/>
      <c r="P127" s="46"/>
      <c r="Q127" s="46"/>
      <c r="R127" s="46"/>
      <c r="S127" s="46"/>
      <c r="T127" s="46"/>
      <c r="U127" s="46"/>
      <c r="V127" s="46"/>
      <c r="W127" s="46"/>
      <c r="X127" s="47"/>
      <c r="Y127" s="48"/>
      <c r="Z127" s="49"/>
      <c r="AA127" s="50" t="s">
        <v>37</v>
      </c>
      <c r="AB127" s="61">
        <f t="shared" si="63"/>
        <v>0</v>
      </c>
      <c r="AC127" s="52" t="s">
        <v>32</v>
      </c>
      <c r="AD127" s="53" t="s">
        <v>37</v>
      </c>
      <c r="AE127" s="51">
        <f>L126+SUM(O127:X127)</f>
        <v>1</v>
      </c>
      <c r="AF127" s="54" t="s">
        <v>32</v>
      </c>
      <c r="AG127" s="144"/>
      <c r="AH127" s="2"/>
      <c r="AI127" s="58">
        <v>1</v>
      </c>
    </row>
    <row r="128" spans="1:36" s="10" customFormat="1" ht="39.950000000000003" customHeight="1" x14ac:dyDescent="0.3">
      <c r="A128" s="145"/>
      <c r="B128" s="179" t="s">
        <v>97</v>
      </c>
      <c r="C128" s="181" t="s">
        <v>32</v>
      </c>
      <c r="D128" s="183">
        <v>584.9</v>
      </c>
      <c r="E128" s="183">
        <v>584.9</v>
      </c>
      <c r="F128" s="167" t="s">
        <v>47</v>
      </c>
      <c r="G128" s="196" t="s">
        <v>34</v>
      </c>
      <c r="H128" s="159" t="s">
        <v>35</v>
      </c>
      <c r="I128" s="191">
        <v>41785</v>
      </c>
      <c r="J128" s="163">
        <v>42251</v>
      </c>
      <c r="K128" s="165">
        <f t="shared" ref="K128" si="72">J128-I128</f>
        <v>466</v>
      </c>
      <c r="L128" s="139">
        <v>1</v>
      </c>
      <c r="M128" s="141" t="s">
        <v>32</v>
      </c>
      <c r="N128" s="35" t="s">
        <v>36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7"/>
      <c r="Y128" s="38"/>
      <c r="Z128" s="39"/>
      <c r="AA128" s="40" t="s">
        <v>36</v>
      </c>
      <c r="AB128" s="43">
        <f t="shared" si="63"/>
        <v>0</v>
      </c>
      <c r="AC128" s="42" t="s">
        <v>32</v>
      </c>
      <c r="AD128" s="43" t="s">
        <v>36</v>
      </c>
      <c r="AE128" s="41">
        <f>L128+SUM(O128:X128)</f>
        <v>1</v>
      </c>
      <c r="AF128" s="44" t="s">
        <v>32</v>
      </c>
      <c r="AG128" s="143" t="str">
        <f t="shared" ref="AG128" si="73">IF(AE129=AE128,"CONFORME PLANEJAMENTO",IF(AE129&lt;AE128,"ATRASADA","ADIANTADA"))</f>
        <v>CONFORME PLANEJAMENTO</v>
      </c>
      <c r="AH128" s="2"/>
    </row>
    <row r="129" spans="1:36" s="10" customFormat="1" ht="39.950000000000003" customHeight="1" thickBot="1" x14ac:dyDescent="0.35">
      <c r="A129" s="146"/>
      <c r="B129" s="180"/>
      <c r="C129" s="182"/>
      <c r="D129" s="184"/>
      <c r="E129" s="184"/>
      <c r="F129" s="168"/>
      <c r="G129" s="197"/>
      <c r="H129" s="160"/>
      <c r="I129" s="192"/>
      <c r="J129" s="164"/>
      <c r="K129" s="166"/>
      <c r="L129" s="140"/>
      <c r="M129" s="142"/>
      <c r="N129" s="45" t="s">
        <v>37</v>
      </c>
      <c r="O129" s="46"/>
      <c r="P129" s="46"/>
      <c r="Q129" s="46"/>
      <c r="R129" s="46"/>
      <c r="S129" s="46"/>
      <c r="T129" s="46"/>
      <c r="U129" s="46"/>
      <c r="V129" s="46"/>
      <c r="W129" s="46"/>
      <c r="X129" s="47"/>
      <c r="Y129" s="48"/>
      <c r="Z129" s="49"/>
      <c r="AA129" s="50" t="s">
        <v>37</v>
      </c>
      <c r="AB129" s="61">
        <f t="shared" si="63"/>
        <v>0</v>
      </c>
      <c r="AC129" s="52" t="s">
        <v>32</v>
      </c>
      <c r="AD129" s="53" t="s">
        <v>37</v>
      </c>
      <c r="AE129" s="51">
        <f>L128+SUM(O129:X129)</f>
        <v>1</v>
      </c>
      <c r="AF129" s="54" t="s">
        <v>32</v>
      </c>
      <c r="AG129" s="144"/>
      <c r="AH129" s="2"/>
      <c r="AI129" s="58">
        <v>1</v>
      </c>
    </row>
    <row r="130" spans="1:36" s="10" customFormat="1" ht="39.950000000000003" customHeight="1" x14ac:dyDescent="0.3">
      <c r="A130" s="145"/>
      <c r="B130" s="179" t="s">
        <v>98</v>
      </c>
      <c r="C130" s="181" t="s">
        <v>32</v>
      </c>
      <c r="D130" s="183">
        <v>638.75</v>
      </c>
      <c r="E130" s="183">
        <v>638.75</v>
      </c>
      <c r="F130" s="167" t="s">
        <v>47</v>
      </c>
      <c r="G130" s="196" t="s">
        <v>34</v>
      </c>
      <c r="H130" s="159" t="s">
        <v>35</v>
      </c>
      <c r="I130" s="191">
        <v>41787</v>
      </c>
      <c r="J130" s="163">
        <v>42251</v>
      </c>
      <c r="K130" s="165">
        <f t="shared" ref="K130" si="74">J130-I130</f>
        <v>464</v>
      </c>
      <c r="L130" s="139">
        <v>1</v>
      </c>
      <c r="M130" s="141" t="s">
        <v>32</v>
      </c>
      <c r="N130" s="35" t="s">
        <v>36</v>
      </c>
      <c r="O130" s="36"/>
      <c r="P130" s="36"/>
      <c r="Q130" s="36"/>
      <c r="R130" s="36"/>
      <c r="S130" s="36"/>
      <c r="T130" s="36"/>
      <c r="U130" s="36"/>
      <c r="V130" s="36"/>
      <c r="W130" s="36"/>
      <c r="X130" s="37"/>
      <c r="Y130" s="38"/>
      <c r="Z130" s="39"/>
      <c r="AA130" s="40" t="s">
        <v>36</v>
      </c>
      <c r="AB130" s="43">
        <f t="shared" si="63"/>
        <v>0</v>
      </c>
      <c r="AC130" s="42" t="s">
        <v>32</v>
      </c>
      <c r="AD130" s="43" t="s">
        <v>36</v>
      </c>
      <c r="AE130" s="41">
        <f>L130+SUM(O130:X130)</f>
        <v>1</v>
      </c>
      <c r="AF130" s="44" t="s">
        <v>32</v>
      </c>
      <c r="AG130" s="143" t="str">
        <f t="shared" ref="AG130" si="75">IF(AE131=AE130,"CONFORME PLANEJAMENTO",IF(AE131&lt;AE130,"ATRASADA","ADIANTADA"))</f>
        <v>CONFORME PLANEJAMENTO</v>
      </c>
      <c r="AH130" s="2"/>
    </row>
    <row r="131" spans="1:36" s="10" customFormat="1" ht="39.950000000000003" customHeight="1" thickBot="1" x14ac:dyDescent="0.35">
      <c r="A131" s="146"/>
      <c r="B131" s="180"/>
      <c r="C131" s="182"/>
      <c r="D131" s="184"/>
      <c r="E131" s="184"/>
      <c r="F131" s="168"/>
      <c r="G131" s="197"/>
      <c r="H131" s="160"/>
      <c r="I131" s="192"/>
      <c r="J131" s="164"/>
      <c r="K131" s="166"/>
      <c r="L131" s="140"/>
      <c r="M131" s="142"/>
      <c r="N131" s="45" t="s">
        <v>37</v>
      </c>
      <c r="O131" s="46"/>
      <c r="P131" s="46"/>
      <c r="Q131" s="46"/>
      <c r="R131" s="46"/>
      <c r="S131" s="46"/>
      <c r="T131" s="46"/>
      <c r="U131" s="46"/>
      <c r="V131" s="46"/>
      <c r="W131" s="46"/>
      <c r="X131" s="47"/>
      <c r="Y131" s="48"/>
      <c r="Z131" s="49"/>
      <c r="AA131" s="50" t="s">
        <v>37</v>
      </c>
      <c r="AB131" s="61">
        <f t="shared" si="63"/>
        <v>0</v>
      </c>
      <c r="AC131" s="52" t="s">
        <v>32</v>
      </c>
      <c r="AD131" s="53" t="s">
        <v>37</v>
      </c>
      <c r="AE131" s="51">
        <f>L130+SUM(O131:X131)</f>
        <v>1</v>
      </c>
      <c r="AF131" s="54" t="s">
        <v>32</v>
      </c>
      <c r="AG131" s="144"/>
      <c r="AH131" s="2"/>
      <c r="AI131" s="58">
        <v>1</v>
      </c>
    </row>
    <row r="132" spans="1:36" s="10" customFormat="1" ht="39.950000000000003" customHeight="1" x14ac:dyDescent="0.3">
      <c r="A132" s="145"/>
      <c r="B132" s="179" t="s">
        <v>99</v>
      </c>
      <c r="C132" s="181" t="s">
        <v>32</v>
      </c>
      <c r="D132" s="183">
        <v>688.95</v>
      </c>
      <c r="E132" s="183">
        <v>688.95</v>
      </c>
      <c r="F132" s="167" t="s">
        <v>47</v>
      </c>
      <c r="G132" s="196" t="s">
        <v>34</v>
      </c>
      <c r="H132" s="159" t="s">
        <v>35</v>
      </c>
      <c r="I132" s="191">
        <v>41787</v>
      </c>
      <c r="J132" s="163">
        <v>42251</v>
      </c>
      <c r="K132" s="165">
        <f t="shared" ref="K132" si="76">J132-I132</f>
        <v>464</v>
      </c>
      <c r="L132" s="139">
        <v>1</v>
      </c>
      <c r="M132" s="141" t="s">
        <v>32</v>
      </c>
      <c r="N132" s="35" t="s">
        <v>36</v>
      </c>
      <c r="O132" s="36"/>
      <c r="P132" s="36"/>
      <c r="Q132" s="36"/>
      <c r="R132" s="36"/>
      <c r="S132" s="36"/>
      <c r="T132" s="36"/>
      <c r="U132" s="36"/>
      <c r="V132" s="36"/>
      <c r="W132" s="36"/>
      <c r="X132" s="37"/>
      <c r="Y132" s="38"/>
      <c r="Z132" s="39"/>
      <c r="AA132" s="40" t="s">
        <v>36</v>
      </c>
      <c r="AB132" s="43">
        <f t="shared" si="63"/>
        <v>0</v>
      </c>
      <c r="AC132" s="42" t="s">
        <v>32</v>
      </c>
      <c r="AD132" s="43" t="s">
        <v>36</v>
      </c>
      <c r="AE132" s="41">
        <f>L132+SUM(O132:X132)</f>
        <v>1</v>
      </c>
      <c r="AF132" s="44" t="s">
        <v>32</v>
      </c>
      <c r="AG132" s="143" t="str">
        <f t="shared" ref="AG132" si="77">IF(AE133=AE132,"CONFORME PLANEJAMENTO",IF(AE133&lt;AE132,"ATRASADA","ADIANTADA"))</f>
        <v>CONFORME PLANEJAMENTO</v>
      </c>
      <c r="AH132" s="2"/>
    </row>
    <row r="133" spans="1:36" s="10" customFormat="1" ht="39.950000000000003" customHeight="1" thickBot="1" x14ac:dyDescent="0.35">
      <c r="A133" s="146"/>
      <c r="B133" s="180"/>
      <c r="C133" s="182"/>
      <c r="D133" s="184"/>
      <c r="E133" s="184"/>
      <c r="F133" s="168"/>
      <c r="G133" s="197"/>
      <c r="H133" s="160"/>
      <c r="I133" s="192"/>
      <c r="J133" s="164"/>
      <c r="K133" s="166"/>
      <c r="L133" s="140"/>
      <c r="M133" s="142"/>
      <c r="N133" s="45" t="s">
        <v>37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7"/>
      <c r="Y133" s="48"/>
      <c r="Z133" s="49"/>
      <c r="AA133" s="50" t="s">
        <v>37</v>
      </c>
      <c r="AB133" s="61">
        <f t="shared" si="63"/>
        <v>0</v>
      </c>
      <c r="AC133" s="52" t="s">
        <v>32</v>
      </c>
      <c r="AD133" s="53" t="s">
        <v>37</v>
      </c>
      <c r="AE133" s="51">
        <f>L132+SUM(O133:X133)</f>
        <v>1</v>
      </c>
      <c r="AF133" s="54" t="s">
        <v>32</v>
      </c>
      <c r="AG133" s="144"/>
      <c r="AH133" s="2"/>
      <c r="AI133" s="58">
        <v>1</v>
      </c>
    </row>
    <row r="134" spans="1:36" s="10" customFormat="1" ht="39.950000000000003" customHeight="1" x14ac:dyDescent="0.3">
      <c r="A134" s="145"/>
      <c r="B134" s="179" t="s">
        <v>100</v>
      </c>
      <c r="C134" s="181" t="s">
        <v>32</v>
      </c>
      <c r="D134" s="183">
        <v>34.44</v>
      </c>
      <c r="E134" s="183">
        <v>34.44</v>
      </c>
      <c r="F134" s="167" t="s">
        <v>47</v>
      </c>
      <c r="G134" s="196" t="s">
        <v>34</v>
      </c>
      <c r="H134" s="159" t="s">
        <v>179</v>
      </c>
      <c r="I134" s="191">
        <v>41788</v>
      </c>
      <c r="J134" s="163">
        <v>42251</v>
      </c>
      <c r="K134" s="165">
        <f t="shared" ref="K134:K136" si="78">J134-I134</f>
        <v>463</v>
      </c>
      <c r="L134" s="139">
        <v>1</v>
      </c>
      <c r="M134" s="141" t="s">
        <v>32</v>
      </c>
      <c r="N134" s="35" t="s">
        <v>36</v>
      </c>
      <c r="O134" s="36"/>
      <c r="P134" s="36"/>
      <c r="Q134" s="36"/>
      <c r="R134" s="36"/>
      <c r="S134" s="36"/>
      <c r="T134" s="36"/>
      <c r="U134" s="36"/>
      <c r="V134" s="36"/>
      <c r="W134" s="36"/>
      <c r="X134" s="37"/>
      <c r="Y134" s="38"/>
      <c r="Z134" s="39"/>
      <c r="AA134" s="40" t="s">
        <v>36</v>
      </c>
      <c r="AB134" s="43">
        <f t="shared" si="63"/>
        <v>0</v>
      </c>
      <c r="AC134" s="42" t="s">
        <v>32</v>
      </c>
      <c r="AD134" s="43" t="s">
        <v>36</v>
      </c>
      <c r="AE134" s="41">
        <f>L134+SUM(O134:X134)</f>
        <v>1</v>
      </c>
      <c r="AF134" s="44" t="s">
        <v>32</v>
      </c>
      <c r="AG134" s="143" t="str">
        <f t="shared" ref="AG134" si="79">IF(AE135=AE134,"CONFORME PLANEJAMENTO",IF(AE135&lt;AE134,"ATRASADA","ADIANTADA"))</f>
        <v>CONFORME PLANEJAMENTO</v>
      </c>
      <c r="AH134" s="2"/>
    </row>
    <row r="135" spans="1:36" s="10" customFormat="1" ht="39.950000000000003" customHeight="1" thickBot="1" x14ac:dyDescent="0.35">
      <c r="A135" s="146"/>
      <c r="B135" s="180"/>
      <c r="C135" s="182"/>
      <c r="D135" s="184"/>
      <c r="E135" s="184"/>
      <c r="F135" s="168"/>
      <c r="G135" s="197"/>
      <c r="H135" s="160"/>
      <c r="I135" s="192"/>
      <c r="J135" s="164"/>
      <c r="K135" s="166"/>
      <c r="L135" s="140"/>
      <c r="M135" s="142"/>
      <c r="N135" s="45" t="s">
        <v>37</v>
      </c>
      <c r="O135" s="46"/>
      <c r="P135" s="46"/>
      <c r="Q135" s="46"/>
      <c r="R135" s="46"/>
      <c r="S135" s="46"/>
      <c r="T135" s="46"/>
      <c r="U135" s="46"/>
      <c r="V135" s="46"/>
      <c r="W135" s="46"/>
      <c r="X135" s="47"/>
      <c r="Y135" s="48"/>
      <c r="Z135" s="49"/>
      <c r="AA135" s="50" t="s">
        <v>37</v>
      </c>
      <c r="AB135" s="61">
        <f t="shared" si="63"/>
        <v>0</v>
      </c>
      <c r="AC135" s="52" t="s">
        <v>32</v>
      </c>
      <c r="AD135" s="53" t="s">
        <v>37</v>
      </c>
      <c r="AE135" s="51">
        <f>L134+SUM(O135:X135)</f>
        <v>1</v>
      </c>
      <c r="AF135" s="54" t="s">
        <v>32</v>
      </c>
      <c r="AG135" s="144"/>
      <c r="AH135" s="2"/>
      <c r="AI135" s="58">
        <v>1</v>
      </c>
    </row>
    <row r="136" spans="1:36" s="10" customFormat="1" ht="39.950000000000003" customHeight="1" x14ac:dyDescent="0.3">
      <c r="A136" s="145"/>
      <c r="B136" s="147" t="s">
        <v>187</v>
      </c>
      <c r="C136" s="181" t="s">
        <v>32</v>
      </c>
      <c r="D136" s="183">
        <v>77.099999999999994</v>
      </c>
      <c r="E136" s="183">
        <v>77.099999999999994</v>
      </c>
      <c r="F136" s="167" t="s">
        <v>47</v>
      </c>
      <c r="G136" s="196" t="s">
        <v>34</v>
      </c>
      <c r="H136" s="159" t="s">
        <v>35</v>
      </c>
      <c r="I136" s="191">
        <v>42401</v>
      </c>
      <c r="J136" s="163">
        <v>42429</v>
      </c>
      <c r="K136" s="165">
        <f t="shared" si="78"/>
        <v>28</v>
      </c>
      <c r="L136" s="139">
        <v>1</v>
      </c>
      <c r="M136" s="141" t="s">
        <v>32</v>
      </c>
      <c r="N136" s="35" t="s">
        <v>36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7"/>
      <c r="Y136" s="38"/>
      <c r="Z136" s="39"/>
      <c r="AA136" s="40" t="s">
        <v>36</v>
      </c>
      <c r="AB136" s="43">
        <f t="shared" si="63"/>
        <v>0</v>
      </c>
      <c r="AC136" s="42" t="s">
        <v>32</v>
      </c>
      <c r="AD136" s="43" t="s">
        <v>36</v>
      </c>
      <c r="AE136" s="41">
        <f>L136+SUM(O136:X136)</f>
        <v>1</v>
      </c>
      <c r="AF136" s="44" t="s">
        <v>32</v>
      </c>
      <c r="AG136" s="143" t="str">
        <f t="shared" ref="AG136" si="80">IF(AE137=AE136,"CONFORME PLANEJAMENTO",IF(AE137&lt;AE136,"ATRASADA","ADIANTADA"))</f>
        <v>CONFORME PLANEJAMENTO</v>
      </c>
      <c r="AH136" s="2"/>
    </row>
    <row r="137" spans="1:36" s="10" customFormat="1" ht="39.950000000000003" customHeight="1" thickBot="1" x14ac:dyDescent="0.35">
      <c r="A137" s="146"/>
      <c r="B137" s="148"/>
      <c r="C137" s="182"/>
      <c r="D137" s="184"/>
      <c r="E137" s="184"/>
      <c r="F137" s="168"/>
      <c r="G137" s="197"/>
      <c r="H137" s="160"/>
      <c r="I137" s="192"/>
      <c r="J137" s="164"/>
      <c r="K137" s="166"/>
      <c r="L137" s="140"/>
      <c r="M137" s="142"/>
      <c r="N137" s="45" t="s">
        <v>37</v>
      </c>
      <c r="O137" s="46"/>
      <c r="P137" s="46"/>
      <c r="Q137" s="46"/>
      <c r="R137" s="46"/>
      <c r="S137" s="46"/>
      <c r="T137" s="46"/>
      <c r="U137" s="46"/>
      <c r="V137" s="46"/>
      <c r="W137" s="46"/>
      <c r="X137" s="47"/>
      <c r="Y137" s="48"/>
      <c r="Z137" s="49"/>
      <c r="AA137" s="50" t="s">
        <v>37</v>
      </c>
      <c r="AB137" s="61">
        <f t="shared" si="63"/>
        <v>0</v>
      </c>
      <c r="AC137" s="52" t="s">
        <v>32</v>
      </c>
      <c r="AD137" s="53" t="s">
        <v>37</v>
      </c>
      <c r="AE137" s="51">
        <f>L136+SUM(O137:X137)</f>
        <v>1</v>
      </c>
      <c r="AF137" s="54" t="s">
        <v>32</v>
      </c>
      <c r="AG137" s="144"/>
      <c r="AH137" s="2"/>
      <c r="AI137" s="10">
        <v>1</v>
      </c>
      <c r="AJ137" s="58"/>
    </row>
    <row r="138" spans="1:36" s="10" customFormat="1" ht="39.950000000000003" customHeight="1" x14ac:dyDescent="0.3">
      <c r="A138" s="145"/>
      <c r="B138" s="147" t="s">
        <v>191</v>
      </c>
      <c r="C138" s="181" t="s">
        <v>32</v>
      </c>
      <c r="D138" s="183">
        <v>81.05</v>
      </c>
      <c r="E138" s="183">
        <v>81.05</v>
      </c>
      <c r="F138" s="167" t="s">
        <v>47</v>
      </c>
      <c r="G138" s="159" t="s">
        <v>199</v>
      </c>
      <c r="H138" s="159" t="s">
        <v>179</v>
      </c>
      <c r="I138" s="191">
        <v>42555</v>
      </c>
      <c r="J138" s="163">
        <v>42734</v>
      </c>
      <c r="K138" s="165">
        <f t="shared" ref="K138" si="81">J138-I138</f>
        <v>179</v>
      </c>
      <c r="L138" s="139">
        <v>0</v>
      </c>
      <c r="M138" s="141" t="s">
        <v>32</v>
      </c>
      <c r="N138" s="35" t="s">
        <v>36</v>
      </c>
      <c r="O138" s="118"/>
      <c r="P138" s="118"/>
      <c r="Q138" s="118"/>
      <c r="R138" s="118"/>
      <c r="S138" s="118">
        <v>8.2000000000000003E-2</v>
      </c>
      <c r="T138" s="118">
        <v>0.1056</v>
      </c>
      <c r="U138" s="118">
        <v>0.1358</v>
      </c>
      <c r="V138" s="118">
        <v>0.28649999999999998</v>
      </c>
      <c r="W138" s="118">
        <v>0.28649999999999998</v>
      </c>
      <c r="X138" s="37">
        <v>0.1036</v>
      </c>
      <c r="Y138" s="38"/>
      <c r="Z138" s="39"/>
      <c r="AA138" s="40" t="s">
        <v>36</v>
      </c>
      <c r="AB138" s="43">
        <f t="shared" ref="AB138:AB139" si="82">SUM(O138:Z138)</f>
        <v>1</v>
      </c>
      <c r="AC138" s="42" t="s">
        <v>32</v>
      </c>
      <c r="AD138" s="43" t="s">
        <v>36</v>
      </c>
      <c r="AE138" s="41">
        <f>L138+SUM(O138:X138)</f>
        <v>1</v>
      </c>
      <c r="AF138" s="44" t="s">
        <v>32</v>
      </c>
      <c r="AG138" s="143" t="str">
        <f t="shared" ref="AG138" si="83">IF(AE139=AE138,"CONFORME PLANEJAMENTO",IF(AE139&lt;AE138,"ATRASADA","ADIANTADA"))</f>
        <v>ATRASADA</v>
      </c>
      <c r="AH138" s="2"/>
    </row>
    <row r="139" spans="1:36" s="10" customFormat="1" ht="39.950000000000003" customHeight="1" thickBot="1" x14ac:dyDescent="0.35">
      <c r="A139" s="146"/>
      <c r="B139" s="148"/>
      <c r="C139" s="182"/>
      <c r="D139" s="184"/>
      <c r="E139" s="184"/>
      <c r="F139" s="168"/>
      <c r="G139" s="160"/>
      <c r="H139" s="160"/>
      <c r="I139" s="192"/>
      <c r="J139" s="164"/>
      <c r="K139" s="166"/>
      <c r="L139" s="140"/>
      <c r="M139" s="142"/>
      <c r="N139" s="45" t="s">
        <v>37</v>
      </c>
      <c r="O139" s="119"/>
      <c r="P139" s="119"/>
      <c r="Q139" s="119"/>
      <c r="R139" s="119"/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47">
        <v>0</v>
      </c>
      <c r="Y139" s="48"/>
      <c r="Z139" s="49"/>
      <c r="AA139" s="50" t="s">
        <v>37</v>
      </c>
      <c r="AB139" s="61">
        <f t="shared" si="82"/>
        <v>0</v>
      </c>
      <c r="AC139" s="52" t="s">
        <v>32</v>
      </c>
      <c r="AD139" s="53" t="s">
        <v>37</v>
      </c>
      <c r="AE139" s="51">
        <f>L138+SUM(O139:X139)</f>
        <v>0</v>
      </c>
      <c r="AF139" s="54" t="s">
        <v>32</v>
      </c>
      <c r="AG139" s="144"/>
      <c r="AH139" s="2"/>
      <c r="AI139" s="10">
        <v>1</v>
      </c>
      <c r="AJ139" s="58"/>
    </row>
    <row r="140" spans="1:36" s="10" customFormat="1" ht="39.950000000000003" customHeight="1" x14ac:dyDescent="0.3">
      <c r="A140" s="145"/>
      <c r="B140" s="179" t="s">
        <v>102</v>
      </c>
      <c r="C140" s="181" t="s">
        <v>32</v>
      </c>
      <c r="D140" s="183">
        <v>131.30000000000001</v>
      </c>
      <c r="E140" s="183">
        <v>131.30000000000001</v>
      </c>
      <c r="F140" s="167" t="s">
        <v>47</v>
      </c>
      <c r="G140" s="196" t="s">
        <v>34</v>
      </c>
      <c r="H140" s="159" t="s">
        <v>35</v>
      </c>
      <c r="I140" s="191">
        <v>41789</v>
      </c>
      <c r="J140" s="163">
        <v>42251</v>
      </c>
      <c r="K140" s="165">
        <f t="shared" ref="K140:K142" si="84">J140-I140</f>
        <v>462</v>
      </c>
      <c r="L140" s="139">
        <v>1</v>
      </c>
      <c r="M140" s="141" t="s">
        <v>32</v>
      </c>
      <c r="N140" s="35" t="s">
        <v>36</v>
      </c>
      <c r="O140" s="36"/>
      <c r="P140" s="36"/>
      <c r="Q140" s="36"/>
      <c r="R140" s="36"/>
      <c r="S140" s="36"/>
      <c r="T140" s="36"/>
      <c r="U140" s="36"/>
      <c r="V140" s="36"/>
      <c r="W140" s="36"/>
      <c r="X140" s="37"/>
      <c r="Y140" s="38"/>
      <c r="Z140" s="39"/>
      <c r="AA140" s="40" t="s">
        <v>36</v>
      </c>
      <c r="AB140" s="43">
        <f t="shared" si="63"/>
        <v>0</v>
      </c>
      <c r="AC140" s="42" t="s">
        <v>32</v>
      </c>
      <c r="AD140" s="43" t="s">
        <v>36</v>
      </c>
      <c r="AE140" s="41">
        <f>L140+SUM(O140:X140)</f>
        <v>1</v>
      </c>
      <c r="AF140" s="44" t="s">
        <v>32</v>
      </c>
      <c r="AG140" s="143" t="str">
        <f t="shared" ref="AG140" si="85">IF(AE141=AE140,"CONFORME PLANEJAMENTO",IF(AE141&lt;AE140,"ATRASADA","ADIANTADA"))</f>
        <v>CONFORME PLANEJAMENTO</v>
      </c>
      <c r="AH140" s="2"/>
    </row>
    <row r="141" spans="1:36" s="10" customFormat="1" ht="39.950000000000003" customHeight="1" thickBot="1" x14ac:dyDescent="0.35">
      <c r="A141" s="146"/>
      <c r="B141" s="180"/>
      <c r="C141" s="182"/>
      <c r="D141" s="184"/>
      <c r="E141" s="184"/>
      <c r="F141" s="168"/>
      <c r="G141" s="197"/>
      <c r="H141" s="160"/>
      <c r="I141" s="192"/>
      <c r="J141" s="164"/>
      <c r="K141" s="166"/>
      <c r="L141" s="140"/>
      <c r="M141" s="142"/>
      <c r="N141" s="45" t="s">
        <v>37</v>
      </c>
      <c r="O141" s="46"/>
      <c r="P141" s="46"/>
      <c r="Q141" s="46"/>
      <c r="R141" s="46"/>
      <c r="S141" s="46"/>
      <c r="T141" s="46"/>
      <c r="U141" s="46"/>
      <c r="V141" s="46"/>
      <c r="W141" s="46"/>
      <c r="X141" s="47"/>
      <c r="Y141" s="48"/>
      <c r="Z141" s="49"/>
      <c r="AA141" s="50" t="s">
        <v>37</v>
      </c>
      <c r="AB141" s="61">
        <f t="shared" si="63"/>
        <v>0</v>
      </c>
      <c r="AC141" s="52" t="s">
        <v>32</v>
      </c>
      <c r="AD141" s="53" t="s">
        <v>37</v>
      </c>
      <c r="AE141" s="51">
        <f>L140+SUM(O141:X141)</f>
        <v>1</v>
      </c>
      <c r="AF141" s="54" t="s">
        <v>32</v>
      </c>
      <c r="AG141" s="144"/>
      <c r="AH141" s="2"/>
      <c r="AI141" s="58">
        <v>1</v>
      </c>
    </row>
    <row r="142" spans="1:36" s="10" customFormat="1" ht="39.950000000000003" customHeight="1" x14ac:dyDescent="0.3">
      <c r="A142" s="145"/>
      <c r="B142" s="147" t="s">
        <v>188</v>
      </c>
      <c r="C142" s="181" t="s">
        <v>32</v>
      </c>
      <c r="D142" s="183" t="s">
        <v>101</v>
      </c>
      <c r="E142" s="183" t="s">
        <v>101</v>
      </c>
      <c r="F142" s="167" t="s">
        <v>47</v>
      </c>
      <c r="G142" s="196" t="s">
        <v>34</v>
      </c>
      <c r="H142" s="159" t="s">
        <v>35</v>
      </c>
      <c r="I142" s="191">
        <v>42401</v>
      </c>
      <c r="J142" s="163">
        <v>42429</v>
      </c>
      <c r="K142" s="165">
        <f t="shared" si="84"/>
        <v>28</v>
      </c>
      <c r="L142" s="139">
        <v>1</v>
      </c>
      <c r="M142" s="141" t="s">
        <v>32</v>
      </c>
      <c r="N142" s="35" t="s">
        <v>36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7"/>
      <c r="Y142" s="38"/>
      <c r="Z142" s="39"/>
      <c r="AA142" s="40" t="s">
        <v>36</v>
      </c>
      <c r="AB142" s="43">
        <f t="shared" si="63"/>
        <v>0</v>
      </c>
      <c r="AC142" s="42" t="s">
        <v>32</v>
      </c>
      <c r="AD142" s="43" t="s">
        <v>36</v>
      </c>
      <c r="AE142" s="41">
        <f>L142+SUM(O142:X142)</f>
        <v>1</v>
      </c>
      <c r="AF142" s="44" t="s">
        <v>32</v>
      </c>
      <c r="AG142" s="143" t="str">
        <f t="shared" ref="AG142" si="86">IF(AE143=AE142,"CONFORME PLANEJAMENTO",IF(AE143&lt;AE142,"ATRASADA","ADIANTADA"))</f>
        <v>CONFORME PLANEJAMENTO</v>
      </c>
      <c r="AH142" s="2"/>
    </row>
    <row r="143" spans="1:36" s="10" customFormat="1" ht="39.950000000000003" customHeight="1" thickBot="1" x14ac:dyDescent="0.35">
      <c r="A143" s="146"/>
      <c r="B143" s="148"/>
      <c r="C143" s="182"/>
      <c r="D143" s="184"/>
      <c r="E143" s="184"/>
      <c r="F143" s="168"/>
      <c r="G143" s="197"/>
      <c r="H143" s="160"/>
      <c r="I143" s="192"/>
      <c r="J143" s="164"/>
      <c r="K143" s="166"/>
      <c r="L143" s="140"/>
      <c r="M143" s="142"/>
      <c r="N143" s="45" t="s">
        <v>37</v>
      </c>
      <c r="O143" s="46"/>
      <c r="P143" s="46"/>
      <c r="Q143" s="46"/>
      <c r="R143" s="46"/>
      <c r="S143" s="46"/>
      <c r="T143" s="46"/>
      <c r="U143" s="46"/>
      <c r="V143" s="46"/>
      <c r="W143" s="46"/>
      <c r="X143" s="47"/>
      <c r="Y143" s="48"/>
      <c r="Z143" s="49"/>
      <c r="AA143" s="50" t="s">
        <v>37</v>
      </c>
      <c r="AB143" s="61">
        <f t="shared" si="63"/>
        <v>0</v>
      </c>
      <c r="AC143" s="52" t="s">
        <v>32</v>
      </c>
      <c r="AD143" s="53" t="s">
        <v>37</v>
      </c>
      <c r="AE143" s="51">
        <f>L142+SUM(O143:X143)</f>
        <v>1</v>
      </c>
      <c r="AF143" s="54" t="s">
        <v>32</v>
      </c>
      <c r="AG143" s="144"/>
      <c r="AH143" s="2"/>
      <c r="AJ143" s="58">
        <v>1</v>
      </c>
    </row>
    <row r="144" spans="1:36" s="10" customFormat="1" ht="39.950000000000003" customHeight="1" x14ac:dyDescent="0.3">
      <c r="A144" s="145"/>
      <c r="B144" s="179" t="s">
        <v>103</v>
      </c>
      <c r="C144" s="181" t="s">
        <v>32</v>
      </c>
      <c r="D144" s="183">
        <v>223.25</v>
      </c>
      <c r="E144" s="183">
        <v>223.25</v>
      </c>
      <c r="F144" s="167" t="s">
        <v>47</v>
      </c>
      <c r="G144" s="189" t="s">
        <v>104</v>
      </c>
      <c r="H144" s="159" t="s">
        <v>35</v>
      </c>
      <c r="I144" s="191">
        <v>41792</v>
      </c>
      <c r="J144" s="163">
        <v>42251</v>
      </c>
      <c r="K144" s="165">
        <f t="shared" ref="K144" si="87">J144-I144</f>
        <v>459</v>
      </c>
      <c r="L144" s="139">
        <v>1</v>
      </c>
      <c r="M144" s="141" t="s">
        <v>32</v>
      </c>
      <c r="N144" s="35" t="s">
        <v>36</v>
      </c>
      <c r="O144" s="36"/>
      <c r="P144" s="36"/>
      <c r="Q144" s="36"/>
      <c r="R144" s="36"/>
      <c r="S144" s="36"/>
      <c r="T144" s="36"/>
      <c r="U144" s="36"/>
      <c r="V144" s="36"/>
      <c r="W144" s="36"/>
      <c r="X144" s="37"/>
      <c r="Y144" s="38"/>
      <c r="Z144" s="39"/>
      <c r="AA144" s="40" t="s">
        <v>36</v>
      </c>
      <c r="AB144" s="43">
        <f t="shared" si="63"/>
        <v>0</v>
      </c>
      <c r="AC144" s="42" t="s">
        <v>32</v>
      </c>
      <c r="AD144" s="43" t="s">
        <v>36</v>
      </c>
      <c r="AE144" s="41">
        <f>L144+SUM(O144:X144)</f>
        <v>1</v>
      </c>
      <c r="AF144" s="44" t="s">
        <v>32</v>
      </c>
      <c r="AG144" s="143" t="str">
        <f t="shared" ref="AG144" si="88">IF(AE145=AE144,"CONFORME PLANEJAMENTO",IF(AE145&lt;AE144,"ATRASADA","ADIANTADA"))</f>
        <v>CONFORME PLANEJAMENTO</v>
      </c>
      <c r="AH144" s="2"/>
    </row>
    <row r="145" spans="1:36" s="10" customFormat="1" ht="39.950000000000003" customHeight="1" thickBot="1" x14ac:dyDescent="0.35">
      <c r="A145" s="146"/>
      <c r="B145" s="180"/>
      <c r="C145" s="182"/>
      <c r="D145" s="184"/>
      <c r="E145" s="184"/>
      <c r="F145" s="168"/>
      <c r="G145" s="190"/>
      <c r="H145" s="160"/>
      <c r="I145" s="192"/>
      <c r="J145" s="164"/>
      <c r="K145" s="166"/>
      <c r="L145" s="140"/>
      <c r="M145" s="142"/>
      <c r="N145" s="45" t="s">
        <v>37</v>
      </c>
      <c r="O145" s="46"/>
      <c r="P145" s="46"/>
      <c r="Q145" s="46"/>
      <c r="R145" s="46"/>
      <c r="S145" s="46"/>
      <c r="T145" s="46"/>
      <c r="U145" s="46"/>
      <c r="V145" s="46"/>
      <c r="W145" s="46"/>
      <c r="X145" s="47"/>
      <c r="Y145" s="48"/>
      <c r="Z145" s="49"/>
      <c r="AA145" s="50" t="s">
        <v>37</v>
      </c>
      <c r="AB145" s="61">
        <f t="shared" si="63"/>
        <v>0</v>
      </c>
      <c r="AC145" s="52" t="s">
        <v>32</v>
      </c>
      <c r="AD145" s="53" t="s">
        <v>37</v>
      </c>
      <c r="AE145" s="51">
        <f>L144+SUM(O145:X145)</f>
        <v>1</v>
      </c>
      <c r="AF145" s="54" t="s">
        <v>32</v>
      </c>
      <c r="AG145" s="144"/>
      <c r="AH145" s="2"/>
      <c r="AI145" s="58">
        <v>1</v>
      </c>
    </row>
    <row r="146" spans="1:36" s="10" customFormat="1" ht="39.950000000000003" customHeight="1" x14ac:dyDescent="0.3">
      <c r="A146" s="145"/>
      <c r="B146" s="179" t="s">
        <v>105</v>
      </c>
      <c r="C146" s="181" t="s">
        <v>32</v>
      </c>
      <c r="D146" s="183">
        <v>377.12</v>
      </c>
      <c r="E146" s="183">
        <v>377.12</v>
      </c>
      <c r="F146" s="167" t="s">
        <v>47</v>
      </c>
      <c r="G146" s="189" t="s">
        <v>104</v>
      </c>
      <c r="H146" s="159" t="s">
        <v>179</v>
      </c>
      <c r="I146" s="191">
        <v>41793</v>
      </c>
      <c r="J146" s="163">
        <v>42251</v>
      </c>
      <c r="K146" s="165">
        <f t="shared" ref="K146:K148" si="89">J146-I146</f>
        <v>458</v>
      </c>
      <c r="L146" s="139">
        <v>1</v>
      </c>
      <c r="M146" s="141" t="s">
        <v>32</v>
      </c>
      <c r="N146" s="35" t="s">
        <v>36</v>
      </c>
      <c r="O146" s="36"/>
      <c r="P146" s="36"/>
      <c r="Q146" s="36"/>
      <c r="R146" s="36"/>
      <c r="S146" s="36"/>
      <c r="T146" s="36"/>
      <c r="U146" s="36"/>
      <c r="V146" s="36"/>
      <c r="W146" s="36"/>
      <c r="X146" s="37"/>
      <c r="Y146" s="38"/>
      <c r="Z146" s="39"/>
      <c r="AA146" s="40" t="s">
        <v>36</v>
      </c>
      <c r="AB146" s="43">
        <f t="shared" si="63"/>
        <v>0</v>
      </c>
      <c r="AC146" s="42" t="s">
        <v>32</v>
      </c>
      <c r="AD146" s="43" t="s">
        <v>36</v>
      </c>
      <c r="AE146" s="41">
        <f>L146+SUM(O146:X146)</f>
        <v>1</v>
      </c>
      <c r="AF146" s="44" t="s">
        <v>32</v>
      </c>
      <c r="AG146" s="143" t="str">
        <f t="shared" ref="AG146" si="90">IF(AE147=AE146,"CONFORME PLANEJAMENTO",IF(AE147&lt;AE146,"ATRASADA","ADIANTADA"))</f>
        <v>CONFORME PLANEJAMENTO</v>
      </c>
      <c r="AH146" s="2"/>
    </row>
    <row r="147" spans="1:36" s="10" customFormat="1" ht="39.950000000000003" customHeight="1" thickBot="1" x14ac:dyDescent="0.35">
      <c r="A147" s="146"/>
      <c r="B147" s="180"/>
      <c r="C147" s="182"/>
      <c r="D147" s="184"/>
      <c r="E147" s="184"/>
      <c r="F147" s="168"/>
      <c r="G147" s="190"/>
      <c r="H147" s="160"/>
      <c r="I147" s="192"/>
      <c r="J147" s="164"/>
      <c r="K147" s="166"/>
      <c r="L147" s="140"/>
      <c r="M147" s="142"/>
      <c r="N147" s="45" t="s">
        <v>37</v>
      </c>
      <c r="O147" s="46"/>
      <c r="P147" s="46"/>
      <c r="Q147" s="46"/>
      <c r="R147" s="46"/>
      <c r="S147" s="46"/>
      <c r="T147" s="46"/>
      <c r="U147" s="46"/>
      <c r="V147" s="46"/>
      <c r="W147" s="46"/>
      <c r="X147" s="47"/>
      <c r="Y147" s="48"/>
      <c r="Z147" s="49"/>
      <c r="AA147" s="50" t="s">
        <v>37</v>
      </c>
      <c r="AB147" s="61">
        <f t="shared" si="63"/>
        <v>0</v>
      </c>
      <c r="AC147" s="52" t="s">
        <v>32</v>
      </c>
      <c r="AD147" s="53" t="s">
        <v>37</v>
      </c>
      <c r="AE147" s="51">
        <f>L146+SUM(O147:X147)</f>
        <v>1</v>
      </c>
      <c r="AF147" s="54" t="s">
        <v>32</v>
      </c>
      <c r="AG147" s="144"/>
      <c r="AH147" s="2"/>
      <c r="AI147" s="58">
        <v>1</v>
      </c>
    </row>
    <row r="148" spans="1:36" s="10" customFormat="1" ht="39.950000000000003" customHeight="1" x14ac:dyDescent="0.3">
      <c r="A148" s="145"/>
      <c r="B148" s="147" t="s">
        <v>189</v>
      </c>
      <c r="C148" s="181" t="s">
        <v>32</v>
      </c>
      <c r="D148" s="183">
        <v>429.2</v>
      </c>
      <c r="E148" s="183">
        <v>429.2</v>
      </c>
      <c r="F148" s="167" t="s">
        <v>47</v>
      </c>
      <c r="G148" s="196" t="s">
        <v>34</v>
      </c>
      <c r="H148" s="159" t="s">
        <v>35</v>
      </c>
      <c r="I148" s="191">
        <v>42401</v>
      </c>
      <c r="J148" s="163">
        <v>42429</v>
      </c>
      <c r="K148" s="165">
        <f t="shared" si="89"/>
        <v>28</v>
      </c>
      <c r="L148" s="139">
        <v>1</v>
      </c>
      <c r="M148" s="141" t="s">
        <v>32</v>
      </c>
      <c r="N148" s="35" t="s">
        <v>36</v>
      </c>
      <c r="O148" s="36"/>
      <c r="P148" s="36"/>
      <c r="Q148" s="36"/>
      <c r="R148" s="36"/>
      <c r="S148" s="36"/>
      <c r="T148" s="36"/>
      <c r="U148" s="36"/>
      <c r="V148" s="36"/>
      <c r="W148" s="36"/>
      <c r="X148" s="37"/>
      <c r="Y148" s="38"/>
      <c r="Z148" s="39"/>
      <c r="AA148" s="40" t="s">
        <v>36</v>
      </c>
      <c r="AB148" s="43">
        <f t="shared" si="63"/>
        <v>0</v>
      </c>
      <c r="AC148" s="42" t="s">
        <v>32</v>
      </c>
      <c r="AD148" s="43" t="s">
        <v>36</v>
      </c>
      <c r="AE148" s="41">
        <f>L148+SUM(O148:X148)</f>
        <v>1</v>
      </c>
      <c r="AF148" s="44" t="s">
        <v>32</v>
      </c>
      <c r="AG148" s="143" t="str">
        <f t="shared" ref="AG148" si="91">IF(AE149=AE148,"CONFORME PLANEJAMENTO",IF(AE149&lt;AE148,"ATRASADA","ADIANTADA"))</f>
        <v>CONFORME PLANEJAMENTO</v>
      </c>
      <c r="AH148" s="2"/>
    </row>
    <row r="149" spans="1:36" s="10" customFormat="1" ht="39.950000000000003" customHeight="1" thickBot="1" x14ac:dyDescent="0.35">
      <c r="A149" s="146"/>
      <c r="B149" s="148"/>
      <c r="C149" s="182"/>
      <c r="D149" s="184"/>
      <c r="E149" s="184"/>
      <c r="F149" s="168"/>
      <c r="G149" s="197"/>
      <c r="H149" s="160"/>
      <c r="I149" s="192"/>
      <c r="J149" s="164"/>
      <c r="K149" s="166"/>
      <c r="L149" s="140"/>
      <c r="M149" s="142"/>
      <c r="N149" s="45" t="s">
        <v>37</v>
      </c>
      <c r="O149" s="46"/>
      <c r="P149" s="46"/>
      <c r="Q149" s="46"/>
      <c r="R149" s="46"/>
      <c r="S149" s="46"/>
      <c r="T149" s="46"/>
      <c r="U149" s="46"/>
      <c r="V149" s="46"/>
      <c r="W149" s="46"/>
      <c r="X149" s="47"/>
      <c r="Y149" s="48"/>
      <c r="Z149" s="49"/>
      <c r="AA149" s="50" t="s">
        <v>37</v>
      </c>
      <c r="AB149" s="61">
        <f t="shared" si="63"/>
        <v>0</v>
      </c>
      <c r="AC149" s="52" t="s">
        <v>32</v>
      </c>
      <c r="AD149" s="53" t="s">
        <v>37</v>
      </c>
      <c r="AE149" s="51">
        <f>L148+SUM(O149:X149)</f>
        <v>1</v>
      </c>
      <c r="AF149" s="54" t="s">
        <v>32</v>
      </c>
      <c r="AG149" s="144"/>
      <c r="AH149" s="2"/>
      <c r="AJ149" s="58">
        <v>1</v>
      </c>
    </row>
    <row r="150" spans="1:36" s="10" customFormat="1" ht="39.950000000000003" customHeight="1" x14ac:dyDescent="0.3">
      <c r="A150" s="145"/>
      <c r="B150" s="147" t="s">
        <v>190</v>
      </c>
      <c r="C150" s="181" t="s">
        <v>32</v>
      </c>
      <c r="D150" s="183">
        <v>430.9</v>
      </c>
      <c r="E150" s="183">
        <v>430.9</v>
      </c>
      <c r="F150" s="167" t="s">
        <v>47</v>
      </c>
      <c r="G150" s="159" t="s">
        <v>199</v>
      </c>
      <c r="H150" s="159" t="s">
        <v>179</v>
      </c>
      <c r="I150" s="191">
        <v>42555</v>
      </c>
      <c r="J150" s="163">
        <v>42734</v>
      </c>
      <c r="K150" s="165">
        <f t="shared" ref="K150" si="92">J150-I150</f>
        <v>179</v>
      </c>
      <c r="L150" s="139">
        <v>0</v>
      </c>
      <c r="M150" s="141" t="s">
        <v>32</v>
      </c>
      <c r="N150" s="35" t="s">
        <v>36</v>
      </c>
      <c r="O150" s="118"/>
      <c r="P150" s="118"/>
      <c r="Q150" s="118"/>
      <c r="R150" s="118"/>
      <c r="S150" s="118">
        <v>8.2000000000000003E-2</v>
      </c>
      <c r="T150" s="118">
        <v>0.1056</v>
      </c>
      <c r="U150" s="118">
        <v>0.1358</v>
      </c>
      <c r="V150" s="118">
        <v>0.28649999999999998</v>
      </c>
      <c r="W150" s="118">
        <v>0.28649999999999998</v>
      </c>
      <c r="X150" s="37">
        <v>0.1036</v>
      </c>
      <c r="Y150" s="38"/>
      <c r="Z150" s="39"/>
      <c r="AA150" s="40" t="s">
        <v>36</v>
      </c>
      <c r="AB150" s="43">
        <f t="shared" ref="AB150:AB151" si="93">SUM(O150:Z150)</f>
        <v>1</v>
      </c>
      <c r="AC150" s="42" t="s">
        <v>32</v>
      </c>
      <c r="AD150" s="43" t="s">
        <v>36</v>
      </c>
      <c r="AE150" s="41">
        <f>L150+SUM(O150:X150)</f>
        <v>1</v>
      </c>
      <c r="AF150" s="44" t="s">
        <v>32</v>
      </c>
      <c r="AG150" s="143" t="str">
        <f t="shared" ref="AG150" si="94">IF(AE151=AE150,"CONFORME PLANEJAMENTO",IF(AE151&lt;AE150,"ATRASADA","ADIANTADA"))</f>
        <v>ATRASADA</v>
      </c>
      <c r="AH150" s="2"/>
    </row>
    <row r="151" spans="1:36" s="10" customFormat="1" ht="39.950000000000003" customHeight="1" thickBot="1" x14ac:dyDescent="0.35">
      <c r="A151" s="146"/>
      <c r="B151" s="148"/>
      <c r="C151" s="182"/>
      <c r="D151" s="184"/>
      <c r="E151" s="184"/>
      <c r="F151" s="168"/>
      <c r="G151" s="160"/>
      <c r="H151" s="160"/>
      <c r="I151" s="192"/>
      <c r="J151" s="164"/>
      <c r="K151" s="166"/>
      <c r="L151" s="140"/>
      <c r="M151" s="142"/>
      <c r="N151" s="45" t="s">
        <v>37</v>
      </c>
      <c r="O151" s="119"/>
      <c r="P151" s="119"/>
      <c r="Q151" s="119"/>
      <c r="R151" s="119"/>
      <c r="S151" s="119">
        <v>0</v>
      </c>
      <c r="T151" s="119">
        <v>0</v>
      </c>
      <c r="U151" s="119">
        <v>0</v>
      </c>
      <c r="V151" s="119">
        <v>0</v>
      </c>
      <c r="W151" s="119">
        <v>0</v>
      </c>
      <c r="X151" s="47">
        <v>0</v>
      </c>
      <c r="Y151" s="48"/>
      <c r="Z151" s="49"/>
      <c r="AA151" s="50" t="s">
        <v>37</v>
      </c>
      <c r="AB151" s="61">
        <f t="shared" si="93"/>
        <v>0</v>
      </c>
      <c r="AC151" s="52" t="s">
        <v>32</v>
      </c>
      <c r="AD151" s="53" t="s">
        <v>37</v>
      </c>
      <c r="AE151" s="51">
        <f>L150+SUM(O151:X151)</f>
        <v>0</v>
      </c>
      <c r="AF151" s="54" t="s">
        <v>32</v>
      </c>
      <c r="AG151" s="144"/>
      <c r="AH151" s="2"/>
      <c r="AJ151" s="58">
        <v>1</v>
      </c>
    </row>
    <row r="152" spans="1:36" s="10" customFormat="1" ht="39.950000000000003" customHeight="1" x14ac:dyDescent="0.3">
      <c r="A152" s="145"/>
      <c r="B152" s="179" t="s">
        <v>106</v>
      </c>
      <c r="C152" s="181" t="s">
        <v>32</v>
      </c>
      <c r="D152" s="183">
        <v>474.7</v>
      </c>
      <c r="E152" s="183">
        <v>474.7</v>
      </c>
      <c r="F152" s="167" t="s">
        <v>47</v>
      </c>
      <c r="G152" s="196" t="s">
        <v>34</v>
      </c>
      <c r="H152" s="159" t="s">
        <v>35</v>
      </c>
      <c r="I152" s="191">
        <v>41793</v>
      </c>
      <c r="J152" s="163">
        <v>42251</v>
      </c>
      <c r="K152" s="165">
        <f t="shared" ref="K152" si="95">J152-I152</f>
        <v>458</v>
      </c>
      <c r="L152" s="139">
        <v>1</v>
      </c>
      <c r="M152" s="141" t="s">
        <v>32</v>
      </c>
      <c r="N152" s="35" t="s">
        <v>36</v>
      </c>
      <c r="O152" s="36"/>
      <c r="P152" s="36"/>
      <c r="Q152" s="36"/>
      <c r="R152" s="36"/>
      <c r="S152" s="36"/>
      <c r="T152" s="36"/>
      <c r="U152" s="36"/>
      <c r="V152" s="36"/>
      <c r="W152" s="36"/>
      <c r="X152" s="37"/>
      <c r="Y152" s="38"/>
      <c r="Z152" s="39"/>
      <c r="AA152" s="40" t="s">
        <v>36</v>
      </c>
      <c r="AB152" s="43">
        <f t="shared" si="63"/>
        <v>0</v>
      </c>
      <c r="AC152" s="42" t="s">
        <v>32</v>
      </c>
      <c r="AD152" s="43" t="s">
        <v>36</v>
      </c>
      <c r="AE152" s="41">
        <f>L152+SUM(O152:X152)</f>
        <v>1</v>
      </c>
      <c r="AF152" s="44" t="s">
        <v>32</v>
      </c>
      <c r="AG152" s="143" t="str">
        <f t="shared" ref="AG152" si="96">IF(AE153=AE152,"CONFORME PLANEJAMENTO",IF(AE153&lt;AE152,"ATRASADA","ADIANTADA"))</f>
        <v>CONFORME PLANEJAMENTO</v>
      </c>
      <c r="AH152" s="2"/>
    </row>
    <row r="153" spans="1:36" s="10" customFormat="1" ht="39.950000000000003" customHeight="1" thickBot="1" x14ac:dyDescent="0.35">
      <c r="A153" s="146"/>
      <c r="B153" s="180"/>
      <c r="C153" s="182"/>
      <c r="D153" s="184"/>
      <c r="E153" s="184"/>
      <c r="F153" s="168"/>
      <c r="G153" s="197"/>
      <c r="H153" s="160"/>
      <c r="I153" s="192"/>
      <c r="J153" s="164"/>
      <c r="K153" s="166"/>
      <c r="L153" s="140"/>
      <c r="M153" s="142"/>
      <c r="N153" s="45" t="s">
        <v>37</v>
      </c>
      <c r="O153" s="46"/>
      <c r="P153" s="46"/>
      <c r="Q153" s="46"/>
      <c r="R153" s="46"/>
      <c r="S153" s="46"/>
      <c r="T153" s="46"/>
      <c r="U153" s="46"/>
      <c r="V153" s="46"/>
      <c r="W153" s="46"/>
      <c r="X153" s="47"/>
      <c r="Y153" s="48"/>
      <c r="Z153" s="49"/>
      <c r="AA153" s="50" t="s">
        <v>37</v>
      </c>
      <c r="AB153" s="61">
        <f t="shared" si="63"/>
        <v>0</v>
      </c>
      <c r="AC153" s="52" t="s">
        <v>32</v>
      </c>
      <c r="AD153" s="53" t="s">
        <v>37</v>
      </c>
      <c r="AE153" s="51">
        <f>L152+SUM(O153:X153)</f>
        <v>1</v>
      </c>
      <c r="AF153" s="54" t="s">
        <v>32</v>
      </c>
      <c r="AG153" s="144"/>
      <c r="AH153" s="2"/>
      <c r="AI153" s="58">
        <v>1</v>
      </c>
    </row>
    <row r="154" spans="1:36" s="10" customFormat="1" ht="39.950000000000003" customHeight="1" x14ac:dyDescent="0.3">
      <c r="A154" s="145"/>
      <c r="B154" s="179" t="s">
        <v>107</v>
      </c>
      <c r="C154" s="181" t="s">
        <v>32</v>
      </c>
      <c r="D154" s="183">
        <v>527</v>
      </c>
      <c r="E154" s="183">
        <v>527</v>
      </c>
      <c r="F154" s="167" t="s">
        <v>47</v>
      </c>
      <c r="G154" s="196" t="s">
        <v>34</v>
      </c>
      <c r="H154" s="159" t="s">
        <v>179</v>
      </c>
      <c r="I154" s="191">
        <v>41793</v>
      </c>
      <c r="J154" s="163">
        <v>42251</v>
      </c>
      <c r="K154" s="165">
        <f t="shared" ref="K154" si="97">J154-I154</f>
        <v>458</v>
      </c>
      <c r="L154" s="139">
        <v>1</v>
      </c>
      <c r="M154" s="141" t="s">
        <v>32</v>
      </c>
      <c r="N154" s="35" t="s">
        <v>36</v>
      </c>
      <c r="O154" s="36"/>
      <c r="P154" s="36"/>
      <c r="Q154" s="36"/>
      <c r="R154" s="36"/>
      <c r="S154" s="36"/>
      <c r="T154" s="36"/>
      <c r="U154" s="36"/>
      <c r="V154" s="36"/>
      <c r="W154" s="36"/>
      <c r="X154" s="37"/>
      <c r="Y154" s="38"/>
      <c r="Z154" s="39"/>
      <c r="AA154" s="40" t="s">
        <v>36</v>
      </c>
      <c r="AB154" s="43">
        <f t="shared" si="63"/>
        <v>0</v>
      </c>
      <c r="AC154" s="42" t="s">
        <v>32</v>
      </c>
      <c r="AD154" s="43" t="s">
        <v>36</v>
      </c>
      <c r="AE154" s="41">
        <f>L154+SUM(O154:X154)</f>
        <v>1</v>
      </c>
      <c r="AF154" s="44" t="s">
        <v>32</v>
      </c>
      <c r="AG154" s="143" t="str">
        <f t="shared" ref="AG154" si="98">IF(AE155=AE154,"CONFORME PLANEJAMENTO",IF(AE155&lt;AE154,"ATRASADA","ADIANTADA"))</f>
        <v>CONFORME PLANEJAMENTO</v>
      </c>
      <c r="AH154" s="2"/>
    </row>
    <row r="155" spans="1:36" s="10" customFormat="1" ht="39.950000000000003" customHeight="1" thickBot="1" x14ac:dyDescent="0.35">
      <c r="A155" s="146"/>
      <c r="B155" s="180"/>
      <c r="C155" s="182"/>
      <c r="D155" s="184"/>
      <c r="E155" s="184"/>
      <c r="F155" s="168"/>
      <c r="G155" s="197"/>
      <c r="H155" s="160"/>
      <c r="I155" s="192"/>
      <c r="J155" s="164"/>
      <c r="K155" s="166"/>
      <c r="L155" s="140"/>
      <c r="M155" s="142"/>
      <c r="N155" s="45" t="s">
        <v>37</v>
      </c>
      <c r="O155" s="46"/>
      <c r="P155" s="46"/>
      <c r="Q155" s="46"/>
      <c r="R155" s="46"/>
      <c r="S155" s="46"/>
      <c r="T155" s="46"/>
      <c r="U155" s="46"/>
      <c r="V155" s="46"/>
      <c r="W155" s="46"/>
      <c r="X155" s="47"/>
      <c r="Y155" s="48"/>
      <c r="Z155" s="49"/>
      <c r="AA155" s="50" t="s">
        <v>37</v>
      </c>
      <c r="AB155" s="61">
        <f t="shared" si="63"/>
        <v>0</v>
      </c>
      <c r="AC155" s="52" t="s">
        <v>32</v>
      </c>
      <c r="AD155" s="53" t="s">
        <v>37</v>
      </c>
      <c r="AE155" s="51">
        <f>L154+SUM(O155:X155)</f>
        <v>1</v>
      </c>
      <c r="AF155" s="54" t="s">
        <v>32</v>
      </c>
      <c r="AG155" s="144"/>
      <c r="AH155" s="2"/>
      <c r="AI155" s="58">
        <v>1</v>
      </c>
    </row>
    <row r="156" spans="1:36" s="10" customFormat="1" ht="39.950000000000003" customHeight="1" x14ac:dyDescent="0.3">
      <c r="A156" s="145"/>
      <c r="B156" s="179" t="s">
        <v>108</v>
      </c>
      <c r="C156" s="181" t="s">
        <v>32</v>
      </c>
      <c r="D156" s="183">
        <v>579</v>
      </c>
      <c r="E156" s="183">
        <v>579</v>
      </c>
      <c r="F156" s="167" t="s">
        <v>47</v>
      </c>
      <c r="G156" s="196" t="s">
        <v>34</v>
      </c>
      <c r="H156" s="159" t="s">
        <v>35</v>
      </c>
      <c r="I156" s="191">
        <v>41793</v>
      </c>
      <c r="J156" s="163">
        <v>42251</v>
      </c>
      <c r="K156" s="165">
        <f t="shared" ref="K156" si="99">J156-I156</f>
        <v>458</v>
      </c>
      <c r="L156" s="139">
        <v>1</v>
      </c>
      <c r="M156" s="141" t="s">
        <v>32</v>
      </c>
      <c r="N156" s="35" t="s">
        <v>36</v>
      </c>
      <c r="O156" s="36"/>
      <c r="P156" s="36"/>
      <c r="Q156" s="36"/>
      <c r="R156" s="36"/>
      <c r="S156" s="36"/>
      <c r="T156" s="36"/>
      <c r="U156" s="36"/>
      <c r="V156" s="36"/>
      <c r="W156" s="36"/>
      <c r="X156" s="37"/>
      <c r="Y156" s="38"/>
      <c r="Z156" s="39"/>
      <c r="AA156" s="40" t="s">
        <v>36</v>
      </c>
      <c r="AB156" s="43">
        <f t="shared" si="63"/>
        <v>0</v>
      </c>
      <c r="AC156" s="42" t="s">
        <v>32</v>
      </c>
      <c r="AD156" s="43" t="s">
        <v>36</v>
      </c>
      <c r="AE156" s="41">
        <f>L156+SUM(O156:X156)</f>
        <v>1</v>
      </c>
      <c r="AF156" s="44" t="s">
        <v>32</v>
      </c>
      <c r="AG156" s="143" t="str">
        <f t="shared" ref="AG156" si="100">IF(AE157=AE156,"CONFORME PLANEJAMENTO",IF(AE157&lt;AE156,"ATRASADA","ADIANTADA"))</f>
        <v>CONFORME PLANEJAMENTO</v>
      </c>
      <c r="AH156" s="2"/>
    </row>
    <row r="157" spans="1:36" s="10" customFormat="1" ht="39.950000000000003" customHeight="1" thickBot="1" x14ac:dyDescent="0.35">
      <c r="A157" s="146"/>
      <c r="B157" s="180"/>
      <c r="C157" s="182"/>
      <c r="D157" s="184"/>
      <c r="E157" s="184"/>
      <c r="F157" s="168"/>
      <c r="G157" s="197"/>
      <c r="H157" s="160"/>
      <c r="I157" s="192"/>
      <c r="J157" s="164"/>
      <c r="K157" s="166"/>
      <c r="L157" s="140"/>
      <c r="M157" s="142"/>
      <c r="N157" s="45" t="s">
        <v>37</v>
      </c>
      <c r="O157" s="46"/>
      <c r="P157" s="46"/>
      <c r="Q157" s="46"/>
      <c r="R157" s="46"/>
      <c r="S157" s="46"/>
      <c r="T157" s="46"/>
      <c r="U157" s="46"/>
      <c r="V157" s="46"/>
      <c r="W157" s="46"/>
      <c r="X157" s="47"/>
      <c r="Y157" s="48"/>
      <c r="Z157" s="49"/>
      <c r="AA157" s="50" t="s">
        <v>37</v>
      </c>
      <c r="AB157" s="61">
        <f t="shared" si="63"/>
        <v>0</v>
      </c>
      <c r="AC157" s="52" t="s">
        <v>32</v>
      </c>
      <c r="AD157" s="53" t="s">
        <v>37</v>
      </c>
      <c r="AE157" s="51">
        <f>L156+SUM(O157:X157)</f>
        <v>1</v>
      </c>
      <c r="AF157" s="54" t="s">
        <v>32</v>
      </c>
      <c r="AG157" s="144"/>
      <c r="AH157" s="2"/>
      <c r="AI157" s="58">
        <v>1</v>
      </c>
    </row>
    <row r="158" spans="1:36" s="10" customFormat="1" ht="39.950000000000003" customHeight="1" x14ac:dyDescent="0.3">
      <c r="A158" s="145"/>
      <c r="B158" s="147" t="s">
        <v>192</v>
      </c>
      <c r="C158" s="181" t="s">
        <v>32</v>
      </c>
      <c r="D158" s="183">
        <v>631.4</v>
      </c>
      <c r="E158" s="183">
        <v>631.4</v>
      </c>
      <c r="F158" s="167" t="s">
        <v>47</v>
      </c>
      <c r="G158" s="196" t="s">
        <v>34</v>
      </c>
      <c r="H158" s="159" t="s">
        <v>35</v>
      </c>
      <c r="I158" s="191">
        <v>42401</v>
      </c>
      <c r="J158" s="163">
        <v>42429</v>
      </c>
      <c r="K158" s="165">
        <f t="shared" ref="K158" si="101">J158-I158</f>
        <v>28</v>
      </c>
      <c r="L158" s="139">
        <v>1</v>
      </c>
      <c r="M158" s="141" t="s">
        <v>32</v>
      </c>
      <c r="N158" s="35" t="s">
        <v>36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7"/>
      <c r="Y158" s="38"/>
      <c r="Z158" s="39"/>
      <c r="AA158" s="40" t="s">
        <v>36</v>
      </c>
      <c r="AB158" s="43">
        <f t="shared" si="63"/>
        <v>0</v>
      </c>
      <c r="AC158" s="42" t="s">
        <v>32</v>
      </c>
      <c r="AD158" s="43" t="s">
        <v>36</v>
      </c>
      <c r="AE158" s="41">
        <f>L158+SUM(O158:X158)</f>
        <v>1</v>
      </c>
      <c r="AF158" s="44" t="s">
        <v>32</v>
      </c>
      <c r="AG158" s="143" t="str">
        <f t="shared" ref="AG158" si="102">IF(AE159=AE158,"CONFORME PLANEJAMENTO",IF(AE159&lt;AE158,"ATRASADA","ADIANTADA"))</f>
        <v>CONFORME PLANEJAMENTO</v>
      </c>
      <c r="AH158" s="2"/>
    </row>
    <row r="159" spans="1:36" s="10" customFormat="1" ht="39.950000000000003" customHeight="1" thickBot="1" x14ac:dyDescent="0.35">
      <c r="A159" s="146"/>
      <c r="B159" s="148"/>
      <c r="C159" s="182"/>
      <c r="D159" s="184"/>
      <c r="E159" s="184"/>
      <c r="F159" s="168"/>
      <c r="G159" s="197"/>
      <c r="H159" s="160"/>
      <c r="I159" s="192"/>
      <c r="J159" s="164"/>
      <c r="K159" s="166"/>
      <c r="L159" s="140"/>
      <c r="M159" s="142"/>
      <c r="N159" s="45" t="s">
        <v>37</v>
      </c>
      <c r="O159" s="46"/>
      <c r="P159" s="46"/>
      <c r="Q159" s="46"/>
      <c r="R159" s="46"/>
      <c r="S159" s="46"/>
      <c r="T159" s="46"/>
      <c r="U159" s="46"/>
      <c r="V159" s="46"/>
      <c r="W159" s="46"/>
      <c r="X159" s="47"/>
      <c r="Y159" s="48"/>
      <c r="Z159" s="49"/>
      <c r="AA159" s="50" t="s">
        <v>37</v>
      </c>
      <c r="AB159" s="61">
        <f t="shared" si="63"/>
        <v>0</v>
      </c>
      <c r="AC159" s="52" t="s">
        <v>32</v>
      </c>
      <c r="AD159" s="53" t="s">
        <v>37</v>
      </c>
      <c r="AE159" s="51">
        <f>L158+SUM(O159:X159)</f>
        <v>1</v>
      </c>
      <c r="AF159" s="54" t="s">
        <v>32</v>
      </c>
      <c r="AG159" s="144"/>
      <c r="AH159" s="2"/>
      <c r="AJ159" s="58">
        <v>1</v>
      </c>
    </row>
    <row r="160" spans="1:36" s="10" customFormat="1" ht="39.950000000000003" customHeight="1" x14ac:dyDescent="0.3">
      <c r="A160" s="145"/>
      <c r="B160" s="179" t="s">
        <v>109</v>
      </c>
      <c r="C160" s="181" t="s">
        <v>32</v>
      </c>
      <c r="D160" s="183">
        <v>677.5</v>
      </c>
      <c r="E160" s="183">
        <v>677.5</v>
      </c>
      <c r="F160" s="167" t="s">
        <v>47</v>
      </c>
      <c r="G160" s="196" t="s">
        <v>34</v>
      </c>
      <c r="H160" s="159" t="s">
        <v>35</v>
      </c>
      <c r="I160" s="191">
        <v>41793</v>
      </c>
      <c r="J160" s="163">
        <v>42251</v>
      </c>
      <c r="K160" s="165">
        <f t="shared" ref="K160" si="103">J160-I160</f>
        <v>458</v>
      </c>
      <c r="L160" s="139">
        <v>1</v>
      </c>
      <c r="M160" s="141" t="s">
        <v>32</v>
      </c>
      <c r="N160" s="35" t="s">
        <v>36</v>
      </c>
      <c r="O160" s="36"/>
      <c r="P160" s="36"/>
      <c r="Q160" s="36"/>
      <c r="R160" s="36"/>
      <c r="S160" s="36"/>
      <c r="T160" s="36"/>
      <c r="U160" s="36"/>
      <c r="V160" s="36"/>
      <c r="W160" s="36"/>
      <c r="X160" s="37"/>
      <c r="Y160" s="38"/>
      <c r="Z160" s="39"/>
      <c r="AA160" s="40" t="s">
        <v>36</v>
      </c>
      <c r="AB160" s="43">
        <f t="shared" si="63"/>
        <v>0</v>
      </c>
      <c r="AC160" s="42" t="s">
        <v>32</v>
      </c>
      <c r="AD160" s="43" t="s">
        <v>36</v>
      </c>
      <c r="AE160" s="41">
        <f>L160+SUM(O160:X160)</f>
        <v>1</v>
      </c>
      <c r="AF160" s="44" t="s">
        <v>32</v>
      </c>
      <c r="AG160" s="143" t="str">
        <f t="shared" ref="AG160" si="104">IF(AE161=AE160,"CONFORME PLANEJAMENTO",IF(AE161&lt;AE160,"ATRASADA","ADIANTADA"))</f>
        <v>CONFORME PLANEJAMENTO</v>
      </c>
      <c r="AH160" s="2"/>
    </row>
    <row r="161" spans="1:35" s="10" customFormat="1" ht="39.950000000000003" customHeight="1" thickBot="1" x14ac:dyDescent="0.35">
      <c r="A161" s="146"/>
      <c r="B161" s="180"/>
      <c r="C161" s="182"/>
      <c r="D161" s="184"/>
      <c r="E161" s="184"/>
      <c r="F161" s="168"/>
      <c r="G161" s="197"/>
      <c r="H161" s="160"/>
      <c r="I161" s="192"/>
      <c r="J161" s="164"/>
      <c r="K161" s="166"/>
      <c r="L161" s="140"/>
      <c r="M161" s="142"/>
      <c r="N161" s="45" t="s">
        <v>37</v>
      </c>
      <c r="O161" s="46"/>
      <c r="P161" s="46"/>
      <c r="Q161" s="46"/>
      <c r="R161" s="46"/>
      <c r="S161" s="46"/>
      <c r="T161" s="46"/>
      <c r="U161" s="46"/>
      <c r="V161" s="46"/>
      <c r="W161" s="46"/>
      <c r="X161" s="47"/>
      <c r="Y161" s="48"/>
      <c r="Z161" s="49"/>
      <c r="AA161" s="50" t="s">
        <v>37</v>
      </c>
      <c r="AB161" s="61">
        <f t="shared" si="63"/>
        <v>0</v>
      </c>
      <c r="AC161" s="52" t="s">
        <v>32</v>
      </c>
      <c r="AD161" s="53" t="s">
        <v>37</v>
      </c>
      <c r="AE161" s="51">
        <f>L160+SUM(O161:X161)</f>
        <v>1</v>
      </c>
      <c r="AF161" s="54" t="s">
        <v>32</v>
      </c>
      <c r="AG161" s="144"/>
      <c r="AH161" s="2"/>
      <c r="AI161" s="58">
        <v>1</v>
      </c>
    </row>
    <row r="162" spans="1:35" s="10" customFormat="1" ht="39.950000000000003" customHeight="1" x14ac:dyDescent="0.3">
      <c r="A162" s="145"/>
      <c r="B162" s="179" t="s">
        <v>110</v>
      </c>
      <c r="C162" s="181" t="s">
        <v>32</v>
      </c>
      <c r="D162" s="183">
        <v>739.1</v>
      </c>
      <c r="E162" s="183">
        <v>739.1</v>
      </c>
      <c r="F162" s="167" t="s">
        <v>47</v>
      </c>
      <c r="G162" s="196" t="s">
        <v>34</v>
      </c>
      <c r="H162" s="159" t="s">
        <v>179</v>
      </c>
      <c r="I162" s="191">
        <v>41793</v>
      </c>
      <c r="J162" s="163">
        <v>42251</v>
      </c>
      <c r="K162" s="165">
        <f t="shared" ref="K162" si="105">J162-I162</f>
        <v>458</v>
      </c>
      <c r="L162" s="139">
        <v>1</v>
      </c>
      <c r="M162" s="141" t="s">
        <v>32</v>
      </c>
      <c r="N162" s="35" t="s">
        <v>36</v>
      </c>
      <c r="O162" s="36"/>
      <c r="P162" s="36"/>
      <c r="Q162" s="36"/>
      <c r="R162" s="36"/>
      <c r="S162" s="36"/>
      <c r="T162" s="36"/>
      <c r="U162" s="36"/>
      <c r="V162" s="36"/>
      <c r="W162" s="36"/>
      <c r="X162" s="37"/>
      <c r="Y162" s="38"/>
      <c r="Z162" s="39"/>
      <c r="AA162" s="40" t="s">
        <v>36</v>
      </c>
      <c r="AB162" s="43">
        <f t="shared" si="63"/>
        <v>0</v>
      </c>
      <c r="AC162" s="42" t="s">
        <v>32</v>
      </c>
      <c r="AD162" s="43" t="s">
        <v>36</v>
      </c>
      <c r="AE162" s="41">
        <f>L162+SUM(O162:X162)</f>
        <v>1</v>
      </c>
      <c r="AF162" s="44" t="s">
        <v>32</v>
      </c>
      <c r="AG162" s="143" t="str">
        <f t="shared" ref="AG162" si="106">IF(AE163=AE162,"CONFORME PLANEJAMENTO",IF(AE163&lt;AE162,"ATRASADA","ADIANTADA"))</f>
        <v>CONFORME PLANEJAMENTO</v>
      </c>
      <c r="AH162" s="2"/>
    </row>
    <row r="163" spans="1:35" s="10" customFormat="1" ht="39.950000000000003" customHeight="1" thickBot="1" x14ac:dyDescent="0.35">
      <c r="A163" s="146"/>
      <c r="B163" s="180"/>
      <c r="C163" s="182"/>
      <c r="D163" s="184"/>
      <c r="E163" s="184"/>
      <c r="F163" s="168"/>
      <c r="G163" s="197"/>
      <c r="H163" s="160"/>
      <c r="I163" s="192"/>
      <c r="J163" s="164"/>
      <c r="K163" s="166"/>
      <c r="L163" s="140"/>
      <c r="M163" s="142"/>
      <c r="N163" s="45" t="s">
        <v>37</v>
      </c>
      <c r="O163" s="46"/>
      <c r="P163" s="46"/>
      <c r="Q163" s="46"/>
      <c r="R163" s="46"/>
      <c r="S163" s="46"/>
      <c r="T163" s="46"/>
      <c r="U163" s="46"/>
      <c r="V163" s="46"/>
      <c r="W163" s="46"/>
      <c r="X163" s="47"/>
      <c r="Y163" s="48"/>
      <c r="Z163" s="49"/>
      <c r="AA163" s="50" t="s">
        <v>37</v>
      </c>
      <c r="AB163" s="61">
        <f t="shared" si="63"/>
        <v>0</v>
      </c>
      <c r="AC163" s="52" t="s">
        <v>32</v>
      </c>
      <c r="AD163" s="53" t="s">
        <v>37</v>
      </c>
      <c r="AE163" s="51">
        <f>L162+SUM(O163:X163)</f>
        <v>1</v>
      </c>
      <c r="AF163" s="54" t="s">
        <v>32</v>
      </c>
      <c r="AG163" s="144"/>
      <c r="AH163" s="2"/>
      <c r="AI163" s="58">
        <v>1</v>
      </c>
    </row>
    <row r="164" spans="1:35" s="10" customFormat="1" ht="39.950000000000003" customHeight="1" x14ac:dyDescent="0.3">
      <c r="A164" s="145"/>
      <c r="B164" s="179" t="s">
        <v>111</v>
      </c>
      <c r="C164" s="181" t="s">
        <v>32</v>
      </c>
      <c r="D164" s="183">
        <v>773.52</v>
      </c>
      <c r="E164" s="183">
        <v>773.52</v>
      </c>
      <c r="F164" s="167" t="s">
        <v>47</v>
      </c>
      <c r="G164" s="196" t="s">
        <v>34</v>
      </c>
      <c r="H164" s="159" t="s">
        <v>35</v>
      </c>
      <c r="I164" s="191">
        <v>41793</v>
      </c>
      <c r="J164" s="163">
        <v>42251</v>
      </c>
      <c r="K164" s="165">
        <f t="shared" ref="K164" si="107">J164-I164</f>
        <v>458</v>
      </c>
      <c r="L164" s="139">
        <v>1</v>
      </c>
      <c r="M164" s="141" t="s">
        <v>32</v>
      </c>
      <c r="N164" s="35" t="s">
        <v>36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7"/>
      <c r="Y164" s="38"/>
      <c r="Z164" s="39"/>
      <c r="AA164" s="40" t="s">
        <v>36</v>
      </c>
      <c r="AB164" s="43">
        <f t="shared" si="63"/>
        <v>0</v>
      </c>
      <c r="AC164" s="42" t="s">
        <v>32</v>
      </c>
      <c r="AD164" s="43" t="s">
        <v>36</v>
      </c>
      <c r="AE164" s="41">
        <f>L164+SUM(O164:X164)</f>
        <v>1</v>
      </c>
      <c r="AF164" s="44" t="s">
        <v>32</v>
      </c>
      <c r="AG164" s="143" t="str">
        <f t="shared" ref="AG164" si="108">IF(AE165=AE164,"CONFORME PLANEJAMENTO",IF(AE165&lt;AE164,"ATRASADA","ADIANTADA"))</f>
        <v>CONFORME PLANEJAMENTO</v>
      </c>
      <c r="AH164" s="2"/>
    </row>
    <row r="165" spans="1:35" s="10" customFormat="1" ht="39.950000000000003" customHeight="1" thickBot="1" x14ac:dyDescent="0.35">
      <c r="A165" s="146"/>
      <c r="B165" s="180"/>
      <c r="C165" s="182"/>
      <c r="D165" s="184"/>
      <c r="E165" s="184"/>
      <c r="F165" s="168"/>
      <c r="G165" s="197"/>
      <c r="H165" s="160"/>
      <c r="I165" s="192"/>
      <c r="J165" s="164"/>
      <c r="K165" s="166"/>
      <c r="L165" s="140"/>
      <c r="M165" s="142"/>
      <c r="N165" s="45" t="s">
        <v>37</v>
      </c>
      <c r="O165" s="46"/>
      <c r="P165" s="46"/>
      <c r="Q165" s="46"/>
      <c r="R165" s="46"/>
      <c r="S165" s="46"/>
      <c r="T165" s="46"/>
      <c r="U165" s="46"/>
      <c r="V165" s="46"/>
      <c r="W165" s="46"/>
      <c r="X165" s="47"/>
      <c r="Y165" s="48"/>
      <c r="Z165" s="49"/>
      <c r="AA165" s="50" t="s">
        <v>37</v>
      </c>
      <c r="AB165" s="61">
        <f t="shared" si="63"/>
        <v>0</v>
      </c>
      <c r="AC165" s="52" t="s">
        <v>32</v>
      </c>
      <c r="AD165" s="53" t="s">
        <v>37</v>
      </c>
      <c r="AE165" s="51">
        <f>L164+SUM(O165:X165)</f>
        <v>1</v>
      </c>
      <c r="AF165" s="54" t="s">
        <v>32</v>
      </c>
      <c r="AG165" s="144"/>
      <c r="AH165" s="2"/>
      <c r="AI165" s="58">
        <v>1</v>
      </c>
    </row>
    <row r="166" spans="1:35" s="10" customFormat="1" ht="39.950000000000003" customHeight="1" x14ac:dyDescent="0.3">
      <c r="A166" s="145"/>
      <c r="B166" s="179" t="s">
        <v>112</v>
      </c>
      <c r="C166" s="181" t="s">
        <v>32</v>
      </c>
      <c r="D166" s="183">
        <v>828.3</v>
      </c>
      <c r="E166" s="183">
        <v>828.3</v>
      </c>
      <c r="F166" s="167" t="s">
        <v>47</v>
      </c>
      <c r="G166" s="196" t="s">
        <v>34</v>
      </c>
      <c r="H166" s="159" t="s">
        <v>35</v>
      </c>
      <c r="I166" s="191">
        <v>41793</v>
      </c>
      <c r="J166" s="163">
        <v>42251</v>
      </c>
      <c r="K166" s="165">
        <f t="shared" ref="K166" si="109">J166-I166</f>
        <v>458</v>
      </c>
      <c r="L166" s="139">
        <v>1</v>
      </c>
      <c r="M166" s="141" t="s">
        <v>32</v>
      </c>
      <c r="N166" s="35" t="s">
        <v>36</v>
      </c>
      <c r="O166" s="36"/>
      <c r="P166" s="36"/>
      <c r="Q166" s="36"/>
      <c r="R166" s="36"/>
      <c r="S166" s="36"/>
      <c r="T166" s="36"/>
      <c r="U166" s="36"/>
      <c r="V166" s="36"/>
      <c r="W166" s="36"/>
      <c r="X166" s="37"/>
      <c r="Y166" s="38"/>
      <c r="Z166" s="39"/>
      <c r="AA166" s="40" t="s">
        <v>36</v>
      </c>
      <c r="AB166" s="43">
        <f t="shared" si="63"/>
        <v>0</v>
      </c>
      <c r="AC166" s="42" t="s">
        <v>32</v>
      </c>
      <c r="AD166" s="43" t="s">
        <v>36</v>
      </c>
      <c r="AE166" s="41">
        <f>L166+SUM(O166:X166)</f>
        <v>1</v>
      </c>
      <c r="AF166" s="44" t="s">
        <v>32</v>
      </c>
      <c r="AG166" s="143" t="str">
        <f t="shared" ref="AG166" si="110">IF(AE167=AE166,"CONFORME PLANEJAMENTO",IF(AE167&lt;AE166,"ATRASADA","ADIANTADA"))</f>
        <v>CONFORME PLANEJAMENTO</v>
      </c>
      <c r="AH166" s="2"/>
    </row>
    <row r="167" spans="1:35" s="10" customFormat="1" ht="39.950000000000003" customHeight="1" thickBot="1" x14ac:dyDescent="0.35">
      <c r="A167" s="146"/>
      <c r="B167" s="180"/>
      <c r="C167" s="182"/>
      <c r="D167" s="184"/>
      <c r="E167" s="184"/>
      <c r="F167" s="168"/>
      <c r="G167" s="197"/>
      <c r="H167" s="160"/>
      <c r="I167" s="192"/>
      <c r="J167" s="164"/>
      <c r="K167" s="166"/>
      <c r="L167" s="140"/>
      <c r="M167" s="142"/>
      <c r="N167" s="45" t="s">
        <v>37</v>
      </c>
      <c r="O167" s="46"/>
      <c r="P167" s="46"/>
      <c r="Q167" s="46"/>
      <c r="R167" s="46"/>
      <c r="S167" s="46"/>
      <c r="T167" s="46"/>
      <c r="U167" s="46"/>
      <c r="V167" s="46"/>
      <c r="W167" s="46"/>
      <c r="X167" s="47"/>
      <c r="Y167" s="48"/>
      <c r="Z167" s="49"/>
      <c r="AA167" s="50" t="s">
        <v>37</v>
      </c>
      <c r="AB167" s="61">
        <f t="shared" si="63"/>
        <v>0</v>
      </c>
      <c r="AC167" s="52" t="s">
        <v>32</v>
      </c>
      <c r="AD167" s="53" t="s">
        <v>37</v>
      </c>
      <c r="AE167" s="51">
        <f>L166+SUM(O167:X167)</f>
        <v>1</v>
      </c>
      <c r="AF167" s="54" t="s">
        <v>32</v>
      </c>
      <c r="AG167" s="144"/>
      <c r="AH167" s="2"/>
      <c r="AI167" s="58">
        <v>1</v>
      </c>
    </row>
    <row r="168" spans="1:35" s="10" customFormat="1" ht="39.950000000000003" customHeight="1" x14ac:dyDescent="0.3">
      <c r="A168" s="145"/>
      <c r="B168" s="179" t="s">
        <v>113</v>
      </c>
      <c r="C168" s="181" t="s">
        <v>32</v>
      </c>
      <c r="D168" s="183">
        <v>878.5</v>
      </c>
      <c r="E168" s="183">
        <v>878.5</v>
      </c>
      <c r="F168" s="167" t="s">
        <v>47</v>
      </c>
      <c r="G168" s="196" t="s">
        <v>34</v>
      </c>
      <c r="H168" s="159" t="s">
        <v>35</v>
      </c>
      <c r="I168" s="191">
        <v>41793</v>
      </c>
      <c r="J168" s="163">
        <v>42251</v>
      </c>
      <c r="K168" s="165">
        <f t="shared" ref="K168" si="111">J168-I168</f>
        <v>458</v>
      </c>
      <c r="L168" s="139">
        <v>1</v>
      </c>
      <c r="M168" s="141" t="s">
        <v>32</v>
      </c>
      <c r="N168" s="35" t="s">
        <v>36</v>
      </c>
      <c r="O168" s="36"/>
      <c r="P168" s="36"/>
      <c r="Q168" s="36"/>
      <c r="R168" s="36"/>
      <c r="S168" s="36"/>
      <c r="T168" s="36"/>
      <c r="U168" s="36"/>
      <c r="V168" s="36"/>
      <c r="W168" s="36"/>
      <c r="X168" s="37"/>
      <c r="Y168" s="38"/>
      <c r="Z168" s="39"/>
      <c r="AA168" s="40" t="s">
        <v>36</v>
      </c>
      <c r="AB168" s="43">
        <f t="shared" si="63"/>
        <v>0</v>
      </c>
      <c r="AC168" s="42" t="s">
        <v>32</v>
      </c>
      <c r="AD168" s="43" t="s">
        <v>36</v>
      </c>
      <c r="AE168" s="41">
        <f>L168+SUM(O168:X168)</f>
        <v>1</v>
      </c>
      <c r="AF168" s="44" t="s">
        <v>32</v>
      </c>
      <c r="AG168" s="143" t="str">
        <f t="shared" ref="AG168" si="112">IF(AE169=AE168,"CONFORME PLANEJAMENTO",IF(AE169&lt;AE168,"ATRASADA","ADIANTADA"))</f>
        <v>CONFORME PLANEJAMENTO</v>
      </c>
      <c r="AH168" s="2"/>
    </row>
    <row r="169" spans="1:35" s="10" customFormat="1" ht="39.950000000000003" customHeight="1" thickBot="1" x14ac:dyDescent="0.35">
      <c r="A169" s="146"/>
      <c r="B169" s="180"/>
      <c r="C169" s="182"/>
      <c r="D169" s="184"/>
      <c r="E169" s="184"/>
      <c r="F169" s="168"/>
      <c r="G169" s="197"/>
      <c r="H169" s="160"/>
      <c r="I169" s="192"/>
      <c r="J169" s="164"/>
      <c r="K169" s="166"/>
      <c r="L169" s="140"/>
      <c r="M169" s="142"/>
      <c r="N169" s="45" t="s">
        <v>37</v>
      </c>
      <c r="O169" s="46"/>
      <c r="P169" s="46"/>
      <c r="Q169" s="46"/>
      <c r="R169" s="46"/>
      <c r="S169" s="46"/>
      <c r="T169" s="46"/>
      <c r="U169" s="46"/>
      <c r="V169" s="46"/>
      <c r="W169" s="46"/>
      <c r="X169" s="47"/>
      <c r="Y169" s="48"/>
      <c r="Z169" s="49"/>
      <c r="AA169" s="50" t="s">
        <v>37</v>
      </c>
      <c r="AB169" s="51">
        <f t="shared" si="63"/>
        <v>0</v>
      </c>
      <c r="AC169" s="52" t="s">
        <v>32</v>
      </c>
      <c r="AD169" s="53" t="s">
        <v>37</v>
      </c>
      <c r="AE169" s="51">
        <f>L168+SUM(O169:X169)</f>
        <v>1</v>
      </c>
      <c r="AF169" s="54" t="s">
        <v>32</v>
      </c>
      <c r="AG169" s="144"/>
      <c r="AH169" s="2"/>
      <c r="AI169" s="58">
        <v>1</v>
      </c>
    </row>
    <row r="170" spans="1:35" s="10" customFormat="1" ht="35.1" customHeight="1" thickBot="1" x14ac:dyDescent="0.35">
      <c r="A170" s="122" t="s">
        <v>114</v>
      </c>
      <c r="B170" s="55" t="s">
        <v>115</v>
      </c>
      <c r="C170" s="22"/>
      <c r="D170" s="23"/>
      <c r="E170" s="23"/>
      <c r="F170" s="24"/>
      <c r="G170" s="24"/>
      <c r="H170" s="24"/>
      <c r="I170" s="25"/>
      <c r="J170" s="25"/>
      <c r="K170" s="26"/>
      <c r="L170" s="27"/>
      <c r="M170" s="28"/>
      <c r="N170" s="29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31"/>
      <c r="AB170" s="32"/>
      <c r="AC170" s="33"/>
      <c r="AD170" s="32"/>
      <c r="AE170" s="32"/>
      <c r="AF170" s="33"/>
      <c r="AG170" s="34"/>
      <c r="AH170" s="57"/>
    </row>
    <row r="171" spans="1:35" s="10" customFormat="1" ht="35.1" customHeight="1" thickBot="1" x14ac:dyDescent="0.35">
      <c r="A171" s="123"/>
      <c r="B171" s="56" t="s">
        <v>116</v>
      </c>
      <c r="C171" s="193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5"/>
      <c r="AH171" s="2"/>
    </row>
    <row r="172" spans="1:35" s="10" customFormat="1" ht="24.95" customHeight="1" x14ac:dyDescent="0.3">
      <c r="A172" s="145"/>
      <c r="B172" s="179" t="s">
        <v>117</v>
      </c>
      <c r="C172" s="181" t="s">
        <v>32</v>
      </c>
      <c r="D172" s="183">
        <v>43.1</v>
      </c>
      <c r="E172" s="183">
        <v>43.1</v>
      </c>
      <c r="F172" s="167" t="s">
        <v>47</v>
      </c>
      <c r="G172" s="189" t="s">
        <v>118</v>
      </c>
      <c r="H172" s="159" t="s">
        <v>179</v>
      </c>
      <c r="I172" s="191">
        <v>41864</v>
      </c>
      <c r="J172" s="163">
        <v>42139</v>
      </c>
      <c r="K172" s="165">
        <f>J172-I172</f>
        <v>275</v>
      </c>
      <c r="L172" s="173">
        <v>1</v>
      </c>
      <c r="M172" s="141" t="s">
        <v>32</v>
      </c>
      <c r="N172" s="35" t="s">
        <v>36</v>
      </c>
      <c r="O172" s="38"/>
      <c r="P172" s="36"/>
      <c r="Q172" s="36"/>
      <c r="R172" s="36"/>
      <c r="S172" s="36"/>
      <c r="T172" s="36"/>
      <c r="U172" s="36"/>
      <c r="V172" s="36"/>
      <c r="W172" s="36"/>
      <c r="X172" s="37"/>
      <c r="Y172" s="38"/>
      <c r="Z172" s="39"/>
      <c r="AA172" s="40" t="s">
        <v>36</v>
      </c>
      <c r="AB172" s="74">
        <f t="shared" ref="AB172:AB193" si="113">SUM(O172:Z172)</f>
        <v>0</v>
      </c>
      <c r="AC172" s="42" t="s">
        <v>32</v>
      </c>
      <c r="AD172" s="43" t="s">
        <v>36</v>
      </c>
      <c r="AE172" s="41">
        <f>L172+SUM(O172:X172)</f>
        <v>1</v>
      </c>
      <c r="AF172" s="44" t="s">
        <v>32</v>
      </c>
      <c r="AG172" s="143" t="str">
        <f t="shared" ref="AG172" si="114">IF(AE173=AE172,"CONFORME PLANEJAMENTO",IF(AE173&lt;AE172,"ATRASADA","ADIANTADA"))</f>
        <v>CONFORME PLANEJAMENTO</v>
      </c>
      <c r="AH172" s="57"/>
    </row>
    <row r="173" spans="1:35" s="10" customFormat="1" ht="24.95" customHeight="1" thickBot="1" x14ac:dyDescent="0.35">
      <c r="A173" s="146"/>
      <c r="B173" s="180"/>
      <c r="C173" s="182"/>
      <c r="D173" s="184"/>
      <c r="E173" s="184"/>
      <c r="F173" s="168"/>
      <c r="G173" s="190"/>
      <c r="H173" s="160"/>
      <c r="I173" s="192"/>
      <c r="J173" s="164"/>
      <c r="K173" s="166"/>
      <c r="L173" s="174"/>
      <c r="M173" s="142"/>
      <c r="N173" s="45" t="s">
        <v>37</v>
      </c>
      <c r="O173" s="48"/>
      <c r="P173" s="46"/>
      <c r="Q173" s="46"/>
      <c r="R173" s="46"/>
      <c r="S173" s="46"/>
      <c r="T173" s="46"/>
      <c r="U173" s="46"/>
      <c r="V173" s="46"/>
      <c r="W173" s="46"/>
      <c r="X173" s="47"/>
      <c r="Y173" s="48"/>
      <c r="Z173" s="49"/>
      <c r="AA173" s="50" t="s">
        <v>37</v>
      </c>
      <c r="AB173" s="75">
        <f t="shared" si="113"/>
        <v>0</v>
      </c>
      <c r="AC173" s="52" t="s">
        <v>32</v>
      </c>
      <c r="AD173" s="53" t="s">
        <v>37</v>
      </c>
      <c r="AE173" s="51">
        <f>L172+SUM(O173:X173)</f>
        <v>1</v>
      </c>
      <c r="AF173" s="54" t="s">
        <v>32</v>
      </c>
      <c r="AG173" s="144"/>
      <c r="AH173" s="57"/>
      <c r="AI173" s="58">
        <v>1</v>
      </c>
    </row>
    <row r="174" spans="1:35" s="10" customFormat="1" ht="24.95" customHeight="1" x14ac:dyDescent="0.3">
      <c r="A174" s="145"/>
      <c r="B174" s="179" t="s">
        <v>119</v>
      </c>
      <c r="C174" s="181" t="s">
        <v>32</v>
      </c>
      <c r="D174" s="183">
        <v>112.7</v>
      </c>
      <c r="E174" s="183">
        <v>112.7</v>
      </c>
      <c r="F174" s="167" t="s">
        <v>47</v>
      </c>
      <c r="G174" s="189" t="s">
        <v>118</v>
      </c>
      <c r="H174" s="159" t="s">
        <v>179</v>
      </c>
      <c r="I174" s="191">
        <v>41864</v>
      </c>
      <c r="J174" s="163">
        <v>42144</v>
      </c>
      <c r="K174" s="165">
        <f t="shared" ref="K174" si="115">J174-I174</f>
        <v>280</v>
      </c>
      <c r="L174" s="173">
        <v>1</v>
      </c>
      <c r="M174" s="141" t="s">
        <v>32</v>
      </c>
      <c r="N174" s="35" t="s">
        <v>36</v>
      </c>
      <c r="O174" s="38"/>
      <c r="P174" s="36"/>
      <c r="Q174" s="36"/>
      <c r="R174" s="36"/>
      <c r="S174" s="36"/>
      <c r="T174" s="36"/>
      <c r="U174" s="36"/>
      <c r="V174" s="36"/>
      <c r="W174" s="36"/>
      <c r="X174" s="37"/>
      <c r="Y174" s="38"/>
      <c r="Z174" s="39"/>
      <c r="AA174" s="40" t="s">
        <v>36</v>
      </c>
      <c r="AB174" s="74">
        <f t="shared" si="113"/>
        <v>0</v>
      </c>
      <c r="AC174" s="42" t="s">
        <v>32</v>
      </c>
      <c r="AD174" s="43" t="s">
        <v>36</v>
      </c>
      <c r="AE174" s="41">
        <f>L174+SUM(O174:X174)</f>
        <v>1</v>
      </c>
      <c r="AF174" s="44" t="s">
        <v>32</v>
      </c>
      <c r="AG174" s="143" t="str">
        <f t="shared" ref="AG174" si="116">IF(AE175=AE174,"CONFORME PLANEJAMENTO",IF(AE175&lt;AE174,"ATRASADA","ADIANTADA"))</f>
        <v>CONFORME PLANEJAMENTO</v>
      </c>
      <c r="AH174" s="2"/>
    </row>
    <row r="175" spans="1:35" s="10" customFormat="1" ht="24.95" customHeight="1" thickBot="1" x14ac:dyDescent="0.35">
      <c r="A175" s="146"/>
      <c r="B175" s="180"/>
      <c r="C175" s="182"/>
      <c r="D175" s="184"/>
      <c r="E175" s="184"/>
      <c r="F175" s="168"/>
      <c r="G175" s="190"/>
      <c r="H175" s="160"/>
      <c r="I175" s="192"/>
      <c r="J175" s="164"/>
      <c r="K175" s="166"/>
      <c r="L175" s="174"/>
      <c r="M175" s="142"/>
      <c r="N175" s="45" t="s">
        <v>37</v>
      </c>
      <c r="O175" s="48"/>
      <c r="P175" s="46"/>
      <c r="Q175" s="46"/>
      <c r="R175" s="46"/>
      <c r="S175" s="46"/>
      <c r="T175" s="46"/>
      <c r="U175" s="46"/>
      <c r="V175" s="46"/>
      <c r="W175" s="46"/>
      <c r="X175" s="47"/>
      <c r="Y175" s="48"/>
      <c r="Z175" s="49"/>
      <c r="AA175" s="50" t="s">
        <v>37</v>
      </c>
      <c r="AB175" s="75">
        <f t="shared" si="113"/>
        <v>0</v>
      </c>
      <c r="AC175" s="52" t="s">
        <v>32</v>
      </c>
      <c r="AD175" s="53" t="s">
        <v>37</v>
      </c>
      <c r="AE175" s="51">
        <f>L174+SUM(O175:X175)</f>
        <v>1</v>
      </c>
      <c r="AF175" s="54" t="s">
        <v>32</v>
      </c>
      <c r="AG175" s="144"/>
      <c r="AH175" s="57"/>
      <c r="AI175" s="58">
        <v>1</v>
      </c>
    </row>
    <row r="176" spans="1:35" s="10" customFormat="1" ht="24.95" customHeight="1" x14ac:dyDescent="0.3">
      <c r="A176" s="145"/>
      <c r="B176" s="179" t="s">
        <v>120</v>
      </c>
      <c r="C176" s="181" t="s">
        <v>32</v>
      </c>
      <c r="D176" s="183">
        <v>553.1</v>
      </c>
      <c r="E176" s="183">
        <v>553.1</v>
      </c>
      <c r="F176" s="167" t="s">
        <v>47</v>
      </c>
      <c r="G176" s="189" t="s">
        <v>118</v>
      </c>
      <c r="H176" s="159" t="s">
        <v>179</v>
      </c>
      <c r="I176" s="191">
        <v>41864</v>
      </c>
      <c r="J176" s="163">
        <v>42139</v>
      </c>
      <c r="K176" s="165">
        <f t="shared" ref="K176" si="117">J176-I176</f>
        <v>275</v>
      </c>
      <c r="L176" s="173">
        <v>1</v>
      </c>
      <c r="M176" s="141" t="s">
        <v>32</v>
      </c>
      <c r="N176" s="35" t="s">
        <v>36</v>
      </c>
      <c r="O176" s="38"/>
      <c r="P176" s="36"/>
      <c r="Q176" s="36"/>
      <c r="R176" s="36"/>
      <c r="S176" s="36"/>
      <c r="T176" s="36"/>
      <c r="U176" s="36"/>
      <c r="V176" s="36"/>
      <c r="W176" s="36"/>
      <c r="X176" s="37"/>
      <c r="Y176" s="38"/>
      <c r="Z176" s="39"/>
      <c r="AA176" s="40" t="s">
        <v>36</v>
      </c>
      <c r="AB176" s="74">
        <f t="shared" si="113"/>
        <v>0</v>
      </c>
      <c r="AC176" s="42" t="s">
        <v>32</v>
      </c>
      <c r="AD176" s="43" t="s">
        <v>36</v>
      </c>
      <c r="AE176" s="41">
        <f>L176+SUM(O176:X176)</f>
        <v>1</v>
      </c>
      <c r="AF176" s="44" t="s">
        <v>32</v>
      </c>
      <c r="AG176" s="143" t="str">
        <f t="shared" ref="AG176" si="118">IF(AE177=AE176,"CONFORME PLANEJAMENTO",IF(AE177&lt;AE176,"ATRASADA","ADIANTADA"))</f>
        <v>CONFORME PLANEJAMENTO</v>
      </c>
      <c r="AH176" s="2"/>
    </row>
    <row r="177" spans="1:35" s="10" customFormat="1" ht="24.95" customHeight="1" thickBot="1" x14ac:dyDescent="0.35">
      <c r="A177" s="146"/>
      <c r="B177" s="180"/>
      <c r="C177" s="182"/>
      <c r="D177" s="184"/>
      <c r="E177" s="184"/>
      <c r="F177" s="168"/>
      <c r="G177" s="190"/>
      <c r="H177" s="160"/>
      <c r="I177" s="192"/>
      <c r="J177" s="164"/>
      <c r="K177" s="166"/>
      <c r="L177" s="174"/>
      <c r="M177" s="142"/>
      <c r="N177" s="45" t="s">
        <v>37</v>
      </c>
      <c r="O177" s="48"/>
      <c r="P177" s="46"/>
      <c r="Q177" s="46"/>
      <c r="R177" s="46"/>
      <c r="S177" s="46"/>
      <c r="T177" s="46"/>
      <c r="U177" s="46"/>
      <c r="V177" s="46"/>
      <c r="W177" s="46"/>
      <c r="X177" s="47"/>
      <c r="Y177" s="48"/>
      <c r="Z177" s="49"/>
      <c r="AA177" s="50" t="s">
        <v>37</v>
      </c>
      <c r="AB177" s="75">
        <f t="shared" si="113"/>
        <v>0</v>
      </c>
      <c r="AC177" s="52" t="s">
        <v>32</v>
      </c>
      <c r="AD177" s="53" t="s">
        <v>37</v>
      </c>
      <c r="AE177" s="51">
        <f>L176+SUM(O177:X177)</f>
        <v>1</v>
      </c>
      <c r="AF177" s="54" t="s">
        <v>32</v>
      </c>
      <c r="AG177" s="144"/>
      <c r="AH177" s="57"/>
      <c r="AI177" s="58">
        <v>1</v>
      </c>
    </row>
    <row r="178" spans="1:35" s="10" customFormat="1" ht="24.95" customHeight="1" x14ac:dyDescent="0.3">
      <c r="A178" s="145"/>
      <c r="B178" s="179" t="s">
        <v>121</v>
      </c>
      <c r="C178" s="181" t="s">
        <v>32</v>
      </c>
      <c r="D178" s="183">
        <v>685.5</v>
      </c>
      <c r="E178" s="183">
        <v>685.5</v>
      </c>
      <c r="F178" s="167" t="s">
        <v>47</v>
      </c>
      <c r="G178" s="189" t="s">
        <v>118</v>
      </c>
      <c r="H178" s="159" t="s">
        <v>179</v>
      </c>
      <c r="I178" s="191">
        <v>41864</v>
      </c>
      <c r="J178" s="163">
        <v>42139</v>
      </c>
      <c r="K178" s="165">
        <f t="shared" ref="K178" si="119">J178-I178</f>
        <v>275</v>
      </c>
      <c r="L178" s="173">
        <v>1</v>
      </c>
      <c r="M178" s="141" t="s">
        <v>32</v>
      </c>
      <c r="N178" s="35" t="s">
        <v>36</v>
      </c>
      <c r="O178" s="38"/>
      <c r="P178" s="36"/>
      <c r="Q178" s="36"/>
      <c r="R178" s="36"/>
      <c r="S178" s="36"/>
      <c r="T178" s="36"/>
      <c r="U178" s="36"/>
      <c r="V178" s="36"/>
      <c r="W178" s="36"/>
      <c r="X178" s="37"/>
      <c r="Y178" s="38"/>
      <c r="Z178" s="39"/>
      <c r="AA178" s="40" t="s">
        <v>36</v>
      </c>
      <c r="AB178" s="74">
        <f t="shared" si="113"/>
        <v>0</v>
      </c>
      <c r="AC178" s="42" t="s">
        <v>32</v>
      </c>
      <c r="AD178" s="43" t="s">
        <v>36</v>
      </c>
      <c r="AE178" s="41">
        <f>L178+SUM(O178:X178)</f>
        <v>1</v>
      </c>
      <c r="AF178" s="44" t="s">
        <v>32</v>
      </c>
      <c r="AG178" s="143" t="str">
        <f t="shared" ref="AG178" si="120">IF(AE179=AE178,"CONFORME PLANEJAMENTO",IF(AE179&lt;AE178,"ATRASADA","ADIANTADA"))</f>
        <v>CONFORME PLANEJAMENTO</v>
      </c>
      <c r="AH178" s="2"/>
    </row>
    <row r="179" spans="1:35" s="10" customFormat="1" ht="24.95" customHeight="1" thickBot="1" x14ac:dyDescent="0.35">
      <c r="A179" s="146"/>
      <c r="B179" s="180"/>
      <c r="C179" s="182"/>
      <c r="D179" s="184"/>
      <c r="E179" s="184"/>
      <c r="F179" s="168"/>
      <c r="G179" s="190"/>
      <c r="H179" s="160"/>
      <c r="I179" s="192"/>
      <c r="J179" s="164"/>
      <c r="K179" s="166"/>
      <c r="L179" s="174"/>
      <c r="M179" s="142"/>
      <c r="N179" s="45" t="s">
        <v>37</v>
      </c>
      <c r="O179" s="48"/>
      <c r="P179" s="46"/>
      <c r="Q179" s="46"/>
      <c r="R179" s="46"/>
      <c r="S179" s="46"/>
      <c r="T179" s="46"/>
      <c r="U179" s="46"/>
      <c r="V179" s="46"/>
      <c r="W179" s="46"/>
      <c r="X179" s="47"/>
      <c r="Y179" s="48"/>
      <c r="Z179" s="49"/>
      <c r="AA179" s="50" t="s">
        <v>37</v>
      </c>
      <c r="AB179" s="75">
        <f t="shared" si="113"/>
        <v>0</v>
      </c>
      <c r="AC179" s="52" t="s">
        <v>32</v>
      </c>
      <c r="AD179" s="53" t="s">
        <v>37</v>
      </c>
      <c r="AE179" s="51">
        <f>L178+SUM(O179:X179)</f>
        <v>1</v>
      </c>
      <c r="AF179" s="54" t="s">
        <v>32</v>
      </c>
      <c r="AG179" s="144"/>
      <c r="AH179" s="57"/>
      <c r="AI179" s="58">
        <v>1</v>
      </c>
    </row>
    <row r="180" spans="1:35" s="10" customFormat="1" ht="24.95" customHeight="1" x14ac:dyDescent="0.3">
      <c r="A180" s="145"/>
      <c r="B180" s="179" t="s">
        <v>122</v>
      </c>
      <c r="C180" s="181" t="s">
        <v>32</v>
      </c>
      <c r="D180" s="183">
        <v>127.9</v>
      </c>
      <c r="E180" s="183">
        <v>127.9</v>
      </c>
      <c r="F180" s="167" t="s">
        <v>47</v>
      </c>
      <c r="G180" s="189" t="s">
        <v>118</v>
      </c>
      <c r="H180" s="159" t="s">
        <v>179</v>
      </c>
      <c r="I180" s="191">
        <v>41864</v>
      </c>
      <c r="J180" s="163">
        <v>42139</v>
      </c>
      <c r="K180" s="165">
        <f t="shared" ref="K180" si="121">J180-I180</f>
        <v>275</v>
      </c>
      <c r="L180" s="173">
        <v>1</v>
      </c>
      <c r="M180" s="141" t="s">
        <v>32</v>
      </c>
      <c r="N180" s="35" t="s">
        <v>36</v>
      </c>
      <c r="O180" s="38"/>
      <c r="P180" s="36"/>
      <c r="Q180" s="36"/>
      <c r="R180" s="36"/>
      <c r="S180" s="36"/>
      <c r="T180" s="36"/>
      <c r="U180" s="36"/>
      <c r="V180" s="36"/>
      <c r="W180" s="36"/>
      <c r="X180" s="37"/>
      <c r="Y180" s="38"/>
      <c r="Z180" s="39"/>
      <c r="AA180" s="40" t="s">
        <v>36</v>
      </c>
      <c r="AB180" s="74">
        <f t="shared" si="113"/>
        <v>0</v>
      </c>
      <c r="AC180" s="42" t="s">
        <v>32</v>
      </c>
      <c r="AD180" s="43" t="s">
        <v>36</v>
      </c>
      <c r="AE180" s="41">
        <f>L180+SUM(O180:X180)</f>
        <v>1</v>
      </c>
      <c r="AF180" s="44" t="s">
        <v>32</v>
      </c>
      <c r="AG180" s="143" t="str">
        <f t="shared" ref="AG180" si="122">IF(AE181=AE180,"CONFORME PLANEJAMENTO",IF(AE181&lt;AE180,"ATRASADA","ADIANTADA"))</f>
        <v>CONFORME PLANEJAMENTO</v>
      </c>
      <c r="AH180" s="2"/>
    </row>
    <row r="181" spans="1:35" s="10" customFormat="1" ht="24.95" customHeight="1" thickBot="1" x14ac:dyDescent="0.35">
      <c r="A181" s="146"/>
      <c r="B181" s="180"/>
      <c r="C181" s="182"/>
      <c r="D181" s="184"/>
      <c r="E181" s="184"/>
      <c r="F181" s="168"/>
      <c r="G181" s="190"/>
      <c r="H181" s="160"/>
      <c r="I181" s="192"/>
      <c r="J181" s="164"/>
      <c r="K181" s="166"/>
      <c r="L181" s="174"/>
      <c r="M181" s="142"/>
      <c r="N181" s="45" t="s">
        <v>37</v>
      </c>
      <c r="O181" s="48"/>
      <c r="P181" s="46"/>
      <c r="Q181" s="46"/>
      <c r="R181" s="46"/>
      <c r="S181" s="46"/>
      <c r="T181" s="46"/>
      <c r="U181" s="46"/>
      <c r="V181" s="46"/>
      <c r="W181" s="46"/>
      <c r="X181" s="47"/>
      <c r="Y181" s="48"/>
      <c r="Z181" s="49"/>
      <c r="AA181" s="50" t="s">
        <v>37</v>
      </c>
      <c r="AB181" s="75">
        <f t="shared" si="113"/>
        <v>0</v>
      </c>
      <c r="AC181" s="52" t="s">
        <v>32</v>
      </c>
      <c r="AD181" s="53" t="s">
        <v>37</v>
      </c>
      <c r="AE181" s="51">
        <f>L180+SUM(O181:X181)</f>
        <v>1</v>
      </c>
      <c r="AF181" s="54" t="s">
        <v>32</v>
      </c>
      <c r="AG181" s="144"/>
      <c r="AH181" s="57"/>
      <c r="AI181" s="58">
        <v>1</v>
      </c>
    </row>
    <row r="182" spans="1:35" s="10" customFormat="1" ht="24.95" customHeight="1" x14ac:dyDescent="0.3">
      <c r="A182" s="145"/>
      <c r="B182" s="179" t="s">
        <v>123</v>
      </c>
      <c r="C182" s="181" t="s">
        <v>32</v>
      </c>
      <c r="D182" s="183">
        <v>227.9</v>
      </c>
      <c r="E182" s="183">
        <v>227.9</v>
      </c>
      <c r="F182" s="167" t="s">
        <v>47</v>
      </c>
      <c r="G182" s="189" t="s">
        <v>118</v>
      </c>
      <c r="H182" s="159" t="s">
        <v>35</v>
      </c>
      <c r="I182" s="191">
        <v>41864</v>
      </c>
      <c r="J182" s="163">
        <v>42139</v>
      </c>
      <c r="K182" s="165">
        <f t="shared" ref="K182" si="123">J182-I182</f>
        <v>275</v>
      </c>
      <c r="L182" s="173">
        <v>1</v>
      </c>
      <c r="M182" s="141" t="s">
        <v>32</v>
      </c>
      <c r="N182" s="35" t="s">
        <v>36</v>
      </c>
      <c r="O182" s="38"/>
      <c r="P182" s="36"/>
      <c r="Q182" s="36"/>
      <c r="R182" s="36"/>
      <c r="S182" s="36"/>
      <c r="T182" s="36"/>
      <c r="U182" s="36"/>
      <c r="V182" s="36"/>
      <c r="W182" s="36"/>
      <c r="X182" s="37"/>
      <c r="Y182" s="38"/>
      <c r="Z182" s="39"/>
      <c r="AA182" s="40" t="s">
        <v>36</v>
      </c>
      <c r="AB182" s="74">
        <f t="shared" si="113"/>
        <v>0</v>
      </c>
      <c r="AC182" s="42" t="s">
        <v>32</v>
      </c>
      <c r="AD182" s="43" t="s">
        <v>36</v>
      </c>
      <c r="AE182" s="41">
        <f>L182+SUM(O182:X182)</f>
        <v>1</v>
      </c>
      <c r="AF182" s="44" t="s">
        <v>32</v>
      </c>
      <c r="AG182" s="143" t="str">
        <f t="shared" ref="AG182" si="124">IF(AE183=AE182,"CONFORME PLANEJAMENTO",IF(AE183&lt;AE182,"ATRASADA","ADIANTADA"))</f>
        <v>CONFORME PLANEJAMENTO</v>
      </c>
      <c r="AH182" s="2"/>
    </row>
    <row r="183" spans="1:35" s="10" customFormat="1" ht="24.95" customHeight="1" thickBot="1" x14ac:dyDescent="0.35">
      <c r="A183" s="146"/>
      <c r="B183" s="180"/>
      <c r="C183" s="182"/>
      <c r="D183" s="184"/>
      <c r="E183" s="184"/>
      <c r="F183" s="168"/>
      <c r="G183" s="190"/>
      <c r="H183" s="160"/>
      <c r="I183" s="192"/>
      <c r="J183" s="164"/>
      <c r="K183" s="166"/>
      <c r="L183" s="174"/>
      <c r="M183" s="142"/>
      <c r="N183" s="45" t="s">
        <v>37</v>
      </c>
      <c r="O183" s="48"/>
      <c r="P183" s="46"/>
      <c r="Q183" s="46"/>
      <c r="R183" s="46"/>
      <c r="S183" s="46"/>
      <c r="T183" s="46"/>
      <c r="U183" s="46"/>
      <c r="V183" s="46"/>
      <c r="W183" s="46"/>
      <c r="X183" s="47"/>
      <c r="Y183" s="48"/>
      <c r="Z183" s="49"/>
      <c r="AA183" s="50" t="s">
        <v>37</v>
      </c>
      <c r="AB183" s="75">
        <f t="shared" si="113"/>
        <v>0</v>
      </c>
      <c r="AC183" s="52" t="s">
        <v>32</v>
      </c>
      <c r="AD183" s="53" t="s">
        <v>37</v>
      </c>
      <c r="AE183" s="51">
        <f>L182+SUM(O183:X183)</f>
        <v>1</v>
      </c>
      <c r="AF183" s="54" t="s">
        <v>32</v>
      </c>
      <c r="AG183" s="144"/>
      <c r="AH183" s="57"/>
      <c r="AI183" s="58">
        <v>1</v>
      </c>
    </row>
    <row r="184" spans="1:35" s="10" customFormat="1" ht="24.95" customHeight="1" x14ac:dyDescent="0.3">
      <c r="A184" s="145"/>
      <c r="B184" s="179" t="s">
        <v>124</v>
      </c>
      <c r="C184" s="181" t="s">
        <v>32</v>
      </c>
      <c r="D184" s="183">
        <v>389.4</v>
      </c>
      <c r="E184" s="183">
        <v>389.4</v>
      </c>
      <c r="F184" s="167" t="s">
        <v>47</v>
      </c>
      <c r="G184" s="189" t="s">
        <v>118</v>
      </c>
      <c r="H184" s="159" t="s">
        <v>179</v>
      </c>
      <c r="I184" s="191">
        <v>41901</v>
      </c>
      <c r="J184" s="163">
        <v>42139</v>
      </c>
      <c r="K184" s="165">
        <f t="shared" ref="K184" si="125">J184-I184</f>
        <v>238</v>
      </c>
      <c r="L184" s="173">
        <v>1</v>
      </c>
      <c r="M184" s="141" t="s">
        <v>32</v>
      </c>
      <c r="N184" s="35" t="s">
        <v>36</v>
      </c>
      <c r="O184" s="38"/>
      <c r="P184" s="36"/>
      <c r="Q184" s="36"/>
      <c r="R184" s="36"/>
      <c r="S184" s="36"/>
      <c r="T184" s="36"/>
      <c r="U184" s="36"/>
      <c r="V184" s="36"/>
      <c r="W184" s="36"/>
      <c r="X184" s="37"/>
      <c r="Y184" s="38"/>
      <c r="Z184" s="39"/>
      <c r="AA184" s="40" t="s">
        <v>36</v>
      </c>
      <c r="AB184" s="74">
        <f t="shared" si="113"/>
        <v>0</v>
      </c>
      <c r="AC184" s="42" t="s">
        <v>32</v>
      </c>
      <c r="AD184" s="43" t="s">
        <v>36</v>
      </c>
      <c r="AE184" s="41">
        <f>L184+SUM(O184:X184)</f>
        <v>1</v>
      </c>
      <c r="AF184" s="44" t="s">
        <v>32</v>
      </c>
      <c r="AG184" s="143" t="str">
        <f t="shared" ref="AG184" si="126">IF(AE185=AE184,"CONFORME PLANEJAMENTO",IF(AE185&lt;AE184,"ATRASADA","ADIANTADA"))</f>
        <v>CONFORME PLANEJAMENTO</v>
      </c>
      <c r="AH184" s="2"/>
    </row>
    <row r="185" spans="1:35" s="10" customFormat="1" ht="24.95" customHeight="1" thickBot="1" x14ac:dyDescent="0.35">
      <c r="A185" s="146"/>
      <c r="B185" s="180"/>
      <c r="C185" s="182"/>
      <c r="D185" s="184"/>
      <c r="E185" s="184"/>
      <c r="F185" s="168"/>
      <c r="G185" s="190"/>
      <c r="H185" s="160"/>
      <c r="I185" s="192"/>
      <c r="J185" s="164"/>
      <c r="K185" s="166"/>
      <c r="L185" s="174"/>
      <c r="M185" s="142"/>
      <c r="N185" s="45" t="s">
        <v>37</v>
      </c>
      <c r="O185" s="48"/>
      <c r="P185" s="46"/>
      <c r="Q185" s="46"/>
      <c r="R185" s="46"/>
      <c r="S185" s="46"/>
      <c r="T185" s="46"/>
      <c r="U185" s="46"/>
      <c r="V185" s="46"/>
      <c r="W185" s="46"/>
      <c r="X185" s="47"/>
      <c r="Y185" s="48"/>
      <c r="Z185" s="49"/>
      <c r="AA185" s="50" t="s">
        <v>37</v>
      </c>
      <c r="AB185" s="75">
        <f t="shared" si="113"/>
        <v>0</v>
      </c>
      <c r="AC185" s="52" t="s">
        <v>32</v>
      </c>
      <c r="AD185" s="53" t="s">
        <v>37</v>
      </c>
      <c r="AE185" s="51">
        <f>L184+SUM(O185:X185)</f>
        <v>1</v>
      </c>
      <c r="AF185" s="54" t="s">
        <v>32</v>
      </c>
      <c r="AG185" s="144"/>
      <c r="AH185" s="57"/>
      <c r="AI185" s="58">
        <v>1</v>
      </c>
    </row>
    <row r="186" spans="1:35" s="10" customFormat="1" ht="24.95" customHeight="1" x14ac:dyDescent="0.3">
      <c r="A186" s="145"/>
      <c r="B186" s="179" t="s">
        <v>125</v>
      </c>
      <c r="C186" s="181" t="s">
        <v>32</v>
      </c>
      <c r="D186" s="183">
        <v>512.85</v>
      </c>
      <c r="E186" s="183">
        <v>512.85</v>
      </c>
      <c r="F186" s="167" t="s">
        <v>47</v>
      </c>
      <c r="G186" s="189" t="s">
        <v>118</v>
      </c>
      <c r="H186" s="159" t="s">
        <v>35</v>
      </c>
      <c r="I186" s="191">
        <v>41864</v>
      </c>
      <c r="J186" s="163">
        <v>42139</v>
      </c>
      <c r="K186" s="165">
        <f t="shared" ref="K186" si="127">J186-I186</f>
        <v>275</v>
      </c>
      <c r="L186" s="173">
        <v>1</v>
      </c>
      <c r="M186" s="141" t="s">
        <v>32</v>
      </c>
      <c r="N186" s="35" t="s">
        <v>36</v>
      </c>
      <c r="O186" s="38"/>
      <c r="P186" s="36"/>
      <c r="Q186" s="36"/>
      <c r="R186" s="36"/>
      <c r="S186" s="36"/>
      <c r="T186" s="36"/>
      <c r="U186" s="36"/>
      <c r="V186" s="36"/>
      <c r="W186" s="36"/>
      <c r="X186" s="37"/>
      <c r="Y186" s="38"/>
      <c r="Z186" s="39"/>
      <c r="AA186" s="40" t="s">
        <v>36</v>
      </c>
      <c r="AB186" s="74">
        <f t="shared" si="113"/>
        <v>0</v>
      </c>
      <c r="AC186" s="42" t="s">
        <v>32</v>
      </c>
      <c r="AD186" s="43" t="s">
        <v>36</v>
      </c>
      <c r="AE186" s="41">
        <f>L186+SUM(O186:X186)</f>
        <v>1</v>
      </c>
      <c r="AF186" s="44" t="s">
        <v>32</v>
      </c>
      <c r="AG186" s="143" t="str">
        <f t="shared" ref="AG186" si="128">IF(AE187=AE186,"CONFORME PLANEJAMENTO",IF(AE187&lt;AE186,"ATRASADA","ADIANTADA"))</f>
        <v>CONFORME PLANEJAMENTO</v>
      </c>
      <c r="AH186" s="2"/>
    </row>
    <row r="187" spans="1:35" s="10" customFormat="1" ht="24.95" customHeight="1" thickBot="1" x14ac:dyDescent="0.35">
      <c r="A187" s="146"/>
      <c r="B187" s="180"/>
      <c r="C187" s="182"/>
      <c r="D187" s="184"/>
      <c r="E187" s="184"/>
      <c r="F187" s="168"/>
      <c r="G187" s="190"/>
      <c r="H187" s="160"/>
      <c r="I187" s="192"/>
      <c r="J187" s="164"/>
      <c r="K187" s="166"/>
      <c r="L187" s="174"/>
      <c r="M187" s="142"/>
      <c r="N187" s="45" t="s">
        <v>37</v>
      </c>
      <c r="O187" s="48"/>
      <c r="P187" s="46"/>
      <c r="Q187" s="46"/>
      <c r="R187" s="46"/>
      <c r="S187" s="46"/>
      <c r="T187" s="46"/>
      <c r="U187" s="46"/>
      <c r="V187" s="46"/>
      <c r="W187" s="46"/>
      <c r="X187" s="47"/>
      <c r="Y187" s="48"/>
      <c r="Z187" s="49"/>
      <c r="AA187" s="50" t="s">
        <v>37</v>
      </c>
      <c r="AB187" s="75">
        <f t="shared" si="113"/>
        <v>0</v>
      </c>
      <c r="AC187" s="52" t="s">
        <v>32</v>
      </c>
      <c r="AD187" s="53" t="s">
        <v>37</v>
      </c>
      <c r="AE187" s="51">
        <f>L186+SUM(O187:X187)</f>
        <v>1</v>
      </c>
      <c r="AF187" s="54" t="s">
        <v>32</v>
      </c>
      <c r="AG187" s="144"/>
      <c r="AH187" s="57"/>
      <c r="AI187" s="58">
        <v>1</v>
      </c>
    </row>
    <row r="188" spans="1:35" s="10" customFormat="1" ht="24.95" customHeight="1" x14ac:dyDescent="0.3">
      <c r="A188" s="145"/>
      <c r="B188" s="179" t="s">
        <v>126</v>
      </c>
      <c r="C188" s="181" t="s">
        <v>32</v>
      </c>
      <c r="D188" s="183">
        <v>600.79999999999995</v>
      </c>
      <c r="E188" s="183">
        <v>600.79999999999995</v>
      </c>
      <c r="F188" s="167" t="s">
        <v>47</v>
      </c>
      <c r="G188" s="189" t="s">
        <v>118</v>
      </c>
      <c r="H188" s="159" t="s">
        <v>35</v>
      </c>
      <c r="I188" s="191">
        <v>41864</v>
      </c>
      <c r="J188" s="163">
        <v>42139</v>
      </c>
      <c r="K188" s="165">
        <f t="shared" ref="K188" si="129">J188-I188</f>
        <v>275</v>
      </c>
      <c r="L188" s="173">
        <v>1</v>
      </c>
      <c r="M188" s="141" t="s">
        <v>32</v>
      </c>
      <c r="N188" s="35" t="s">
        <v>36</v>
      </c>
      <c r="O188" s="38"/>
      <c r="P188" s="36"/>
      <c r="Q188" s="36"/>
      <c r="R188" s="36"/>
      <c r="S188" s="36"/>
      <c r="T188" s="36"/>
      <c r="U188" s="36"/>
      <c r="V188" s="36"/>
      <c r="W188" s="36"/>
      <c r="X188" s="37"/>
      <c r="Y188" s="38"/>
      <c r="Z188" s="39"/>
      <c r="AA188" s="40" t="s">
        <v>36</v>
      </c>
      <c r="AB188" s="74">
        <f t="shared" si="113"/>
        <v>0</v>
      </c>
      <c r="AC188" s="42" t="s">
        <v>32</v>
      </c>
      <c r="AD188" s="43" t="s">
        <v>36</v>
      </c>
      <c r="AE188" s="41">
        <f>L188+SUM(O188:X188)</f>
        <v>1</v>
      </c>
      <c r="AF188" s="44" t="s">
        <v>32</v>
      </c>
      <c r="AG188" s="143" t="str">
        <f t="shared" ref="AG188" si="130">IF(AE189=AE188,"CONFORME PLANEJAMENTO",IF(AE189&lt;AE188,"ATRASADA","ADIANTADA"))</f>
        <v>CONFORME PLANEJAMENTO</v>
      </c>
      <c r="AH188" s="2"/>
    </row>
    <row r="189" spans="1:35" s="10" customFormat="1" ht="24.95" customHeight="1" thickBot="1" x14ac:dyDescent="0.35">
      <c r="A189" s="146"/>
      <c r="B189" s="180"/>
      <c r="C189" s="182"/>
      <c r="D189" s="184"/>
      <c r="E189" s="184"/>
      <c r="F189" s="168"/>
      <c r="G189" s="190"/>
      <c r="H189" s="160"/>
      <c r="I189" s="192"/>
      <c r="J189" s="164"/>
      <c r="K189" s="166"/>
      <c r="L189" s="174"/>
      <c r="M189" s="142"/>
      <c r="N189" s="45" t="s">
        <v>37</v>
      </c>
      <c r="O189" s="48"/>
      <c r="P189" s="46"/>
      <c r="Q189" s="46"/>
      <c r="R189" s="46"/>
      <c r="S189" s="46"/>
      <c r="T189" s="46"/>
      <c r="U189" s="46"/>
      <c r="V189" s="46"/>
      <c r="W189" s="46"/>
      <c r="X189" s="47"/>
      <c r="Y189" s="48"/>
      <c r="Z189" s="49"/>
      <c r="AA189" s="50" t="s">
        <v>37</v>
      </c>
      <c r="AB189" s="75">
        <f t="shared" si="113"/>
        <v>0</v>
      </c>
      <c r="AC189" s="52" t="s">
        <v>32</v>
      </c>
      <c r="AD189" s="53" t="s">
        <v>37</v>
      </c>
      <c r="AE189" s="51">
        <f>L188+SUM(O189:X189)</f>
        <v>1</v>
      </c>
      <c r="AF189" s="54" t="s">
        <v>32</v>
      </c>
      <c r="AG189" s="144"/>
      <c r="AH189" s="57"/>
      <c r="AI189" s="58">
        <v>1</v>
      </c>
    </row>
    <row r="190" spans="1:35" s="10" customFormat="1" ht="24.95" customHeight="1" x14ac:dyDescent="0.3">
      <c r="A190" s="145"/>
      <c r="B190" s="179" t="s">
        <v>127</v>
      </c>
      <c r="C190" s="181" t="s">
        <v>32</v>
      </c>
      <c r="D190" s="183">
        <v>736.9</v>
      </c>
      <c r="E190" s="183">
        <v>736.9</v>
      </c>
      <c r="F190" s="167" t="s">
        <v>47</v>
      </c>
      <c r="G190" s="189" t="s">
        <v>118</v>
      </c>
      <c r="H190" s="159" t="s">
        <v>35</v>
      </c>
      <c r="I190" s="191">
        <v>41864</v>
      </c>
      <c r="J190" s="163">
        <v>42139</v>
      </c>
      <c r="K190" s="165">
        <f t="shared" ref="K190" si="131">J190-I190</f>
        <v>275</v>
      </c>
      <c r="L190" s="173">
        <v>1</v>
      </c>
      <c r="M190" s="141" t="s">
        <v>32</v>
      </c>
      <c r="N190" s="35" t="s">
        <v>36</v>
      </c>
      <c r="O190" s="38"/>
      <c r="P190" s="36"/>
      <c r="Q190" s="36"/>
      <c r="R190" s="36"/>
      <c r="S190" s="36"/>
      <c r="T190" s="36"/>
      <c r="U190" s="36"/>
      <c r="V190" s="36"/>
      <c r="W190" s="36"/>
      <c r="X190" s="37"/>
      <c r="Y190" s="38"/>
      <c r="Z190" s="39"/>
      <c r="AA190" s="40" t="s">
        <v>36</v>
      </c>
      <c r="AB190" s="74">
        <f t="shared" si="113"/>
        <v>0</v>
      </c>
      <c r="AC190" s="42" t="s">
        <v>32</v>
      </c>
      <c r="AD190" s="43" t="s">
        <v>36</v>
      </c>
      <c r="AE190" s="41">
        <f>L190+SUM(O190:X190)</f>
        <v>1</v>
      </c>
      <c r="AF190" s="44" t="s">
        <v>32</v>
      </c>
      <c r="AG190" s="143" t="str">
        <f t="shared" ref="AG190" si="132">IF(AE191=AE190,"CONFORME PLANEJAMENTO",IF(AE191&lt;AE190,"ATRASADA","ADIANTADA"))</f>
        <v>CONFORME PLANEJAMENTO</v>
      </c>
      <c r="AH190" s="2"/>
    </row>
    <row r="191" spans="1:35" s="10" customFormat="1" ht="24.95" customHeight="1" thickBot="1" x14ac:dyDescent="0.35">
      <c r="A191" s="146"/>
      <c r="B191" s="180"/>
      <c r="C191" s="182"/>
      <c r="D191" s="184"/>
      <c r="E191" s="184"/>
      <c r="F191" s="168"/>
      <c r="G191" s="190"/>
      <c r="H191" s="160"/>
      <c r="I191" s="192"/>
      <c r="J191" s="164"/>
      <c r="K191" s="166"/>
      <c r="L191" s="174"/>
      <c r="M191" s="142"/>
      <c r="N191" s="45" t="s">
        <v>37</v>
      </c>
      <c r="O191" s="48"/>
      <c r="P191" s="46"/>
      <c r="Q191" s="46"/>
      <c r="R191" s="46"/>
      <c r="S191" s="46"/>
      <c r="T191" s="46"/>
      <c r="U191" s="46"/>
      <c r="V191" s="46"/>
      <c r="W191" s="46"/>
      <c r="X191" s="47"/>
      <c r="Y191" s="48"/>
      <c r="Z191" s="49"/>
      <c r="AA191" s="50" t="s">
        <v>37</v>
      </c>
      <c r="AB191" s="75">
        <f t="shared" si="113"/>
        <v>0</v>
      </c>
      <c r="AC191" s="52" t="s">
        <v>32</v>
      </c>
      <c r="AD191" s="53" t="s">
        <v>37</v>
      </c>
      <c r="AE191" s="51">
        <f>L190+SUM(O191:X191)</f>
        <v>1</v>
      </c>
      <c r="AF191" s="54" t="s">
        <v>32</v>
      </c>
      <c r="AG191" s="144"/>
      <c r="AH191" s="57"/>
      <c r="AI191" s="58">
        <v>1</v>
      </c>
    </row>
    <row r="192" spans="1:35" s="10" customFormat="1" ht="24.95" customHeight="1" x14ac:dyDescent="0.3">
      <c r="A192" s="145"/>
      <c r="B192" s="179" t="s">
        <v>128</v>
      </c>
      <c r="C192" s="181" t="s">
        <v>32</v>
      </c>
      <c r="D192" s="183">
        <v>863.5</v>
      </c>
      <c r="E192" s="183">
        <v>863.5</v>
      </c>
      <c r="F192" s="167" t="s">
        <v>47</v>
      </c>
      <c r="G192" s="189" t="s">
        <v>118</v>
      </c>
      <c r="H192" s="159" t="s">
        <v>35</v>
      </c>
      <c r="I192" s="191">
        <v>41864</v>
      </c>
      <c r="J192" s="163">
        <v>42139</v>
      </c>
      <c r="K192" s="165">
        <f t="shared" ref="K192" si="133">J192-I192</f>
        <v>275</v>
      </c>
      <c r="L192" s="173">
        <v>1</v>
      </c>
      <c r="M192" s="141" t="s">
        <v>32</v>
      </c>
      <c r="N192" s="35" t="s">
        <v>36</v>
      </c>
      <c r="O192" s="38"/>
      <c r="P192" s="36"/>
      <c r="Q192" s="36"/>
      <c r="R192" s="36"/>
      <c r="S192" s="36"/>
      <c r="T192" s="36"/>
      <c r="U192" s="36"/>
      <c r="V192" s="36"/>
      <c r="W192" s="36"/>
      <c r="X192" s="37"/>
      <c r="Y192" s="38"/>
      <c r="Z192" s="39"/>
      <c r="AA192" s="40" t="s">
        <v>36</v>
      </c>
      <c r="AB192" s="74">
        <f t="shared" si="113"/>
        <v>0</v>
      </c>
      <c r="AC192" s="42" t="s">
        <v>32</v>
      </c>
      <c r="AD192" s="43" t="s">
        <v>36</v>
      </c>
      <c r="AE192" s="41">
        <f>L192+SUM(O192:X192)</f>
        <v>1</v>
      </c>
      <c r="AF192" s="44" t="s">
        <v>32</v>
      </c>
      <c r="AG192" s="143" t="str">
        <f t="shared" ref="AG192" si="134">IF(AE193=AE192,"CONFORME PLANEJAMENTO",IF(AE193&lt;AE192,"ATRASADA","ADIANTADA"))</f>
        <v>CONFORME PLANEJAMENTO</v>
      </c>
      <c r="AH192" s="2"/>
    </row>
    <row r="193" spans="1:36" s="10" customFormat="1" ht="24.95" customHeight="1" thickBot="1" x14ac:dyDescent="0.35">
      <c r="A193" s="146"/>
      <c r="B193" s="180"/>
      <c r="C193" s="182"/>
      <c r="D193" s="184"/>
      <c r="E193" s="184"/>
      <c r="F193" s="168"/>
      <c r="G193" s="190"/>
      <c r="H193" s="160"/>
      <c r="I193" s="192"/>
      <c r="J193" s="164"/>
      <c r="K193" s="166"/>
      <c r="L193" s="174"/>
      <c r="M193" s="142"/>
      <c r="N193" s="45" t="s">
        <v>37</v>
      </c>
      <c r="O193" s="48"/>
      <c r="P193" s="46"/>
      <c r="Q193" s="46"/>
      <c r="R193" s="46"/>
      <c r="S193" s="46"/>
      <c r="T193" s="46"/>
      <c r="U193" s="46"/>
      <c r="V193" s="46"/>
      <c r="W193" s="46"/>
      <c r="X193" s="47"/>
      <c r="Y193" s="48"/>
      <c r="Z193" s="49"/>
      <c r="AA193" s="50" t="s">
        <v>37</v>
      </c>
      <c r="AB193" s="75">
        <f t="shared" si="113"/>
        <v>0</v>
      </c>
      <c r="AC193" s="52" t="s">
        <v>32</v>
      </c>
      <c r="AD193" s="53" t="s">
        <v>37</v>
      </c>
      <c r="AE193" s="51">
        <f>L192+SUM(O193:X193)</f>
        <v>1</v>
      </c>
      <c r="AF193" s="54" t="s">
        <v>32</v>
      </c>
      <c r="AG193" s="144"/>
      <c r="AH193" s="57"/>
      <c r="AI193" s="58">
        <v>1</v>
      </c>
    </row>
    <row r="194" spans="1:36" s="10" customFormat="1" ht="35.1" customHeight="1" thickBot="1" x14ac:dyDescent="0.35">
      <c r="A194" s="122" t="s">
        <v>129</v>
      </c>
      <c r="B194" s="55" t="s">
        <v>130</v>
      </c>
      <c r="C194" s="62"/>
      <c r="D194" s="63"/>
      <c r="E194" s="63"/>
      <c r="F194" s="64"/>
      <c r="G194" s="64"/>
      <c r="H194" s="64"/>
      <c r="I194" s="65"/>
      <c r="J194" s="65"/>
      <c r="K194" s="66"/>
      <c r="L194" s="67"/>
      <c r="M194" s="68"/>
      <c r="N194" s="69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70"/>
      <c r="AB194" s="71"/>
      <c r="AC194" s="72"/>
      <c r="AD194" s="71"/>
      <c r="AE194" s="71"/>
      <c r="AF194" s="72"/>
      <c r="AG194" s="73"/>
      <c r="AH194" s="2"/>
    </row>
    <row r="195" spans="1:36" s="10" customFormat="1" ht="35.1" customHeight="1" thickBot="1" x14ac:dyDescent="0.35">
      <c r="A195" s="122" t="s">
        <v>131</v>
      </c>
      <c r="B195" s="55" t="s">
        <v>132</v>
      </c>
      <c r="C195" s="62"/>
      <c r="D195" s="63"/>
      <c r="E195" s="63"/>
      <c r="F195" s="64"/>
      <c r="G195" s="64"/>
      <c r="H195" s="64"/>
      <c r="I195" s="65"/>
      <c r="J195" s="65"/>
      <c r="K195" s="66"/>
      <c r="L195" s="67"/>
      <c r="M195" s="68"/>
      <c r="N195" s="69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70"/>
      <c r="AB195" s="71"/>
      <c r="AC195" s="72"/>
      <c r="AD195" s="71"/>
      <c r="AE195" s="71"/>
      <c r="AF195" s="72"/>
      <c r="AG195" s="73"/>
      <c r="AH195" s="2"/>
    </row>
    <row r="196" spans="1:36" s="10" customFormat="1" ht="24.95" customHeight="1" x14ac:dyDescent="0.3">
      <c r="A196" s="187"/>
      <c r="B196" s="179" t="s">
        <v>152</v>
      </c>
      <c r="C196" s="181" t="s">
        <v>32</v>
      </c>
      <c r="D196" s="183">
        <v>0</v>
      </c>
      <c r="E196" s="183">
        <v>31.3</v>
      </c>
      <c r="F196" s="167" t="s">
        <v>47</v>
      </c>
      <c r="G196" s="159" t="s">
        <v>199</v>
      </c>
      <c r="H196" s="159" t="s">
        <v>35</v>
      </c>
      <c r="I196" s="161">
        <v>42401</v>
      </c>
      <c r="J196" s="169">
        <v>42429</v>
      </c>
      <c r="K196" s="165">
        <f>J196-I196</f>
        <v>28</v>
      </c>
      <c r="L196" s="139">
        <v>1</v>
      </c>
      <c r="M196" s="141" t="s">
        <v>32</v>
      </c>
      <c r="N196" s="35" t="s">
        <v>36</v>
      </c>
      <c r="O196" s="36"/>
      <c r="P196" s="36"/>
      <c r="Q196" s="36"/>
      <c r="R196" s="36"/>
      <c r="S196" s="36"/>
      <c r="T196" s="36"/>
      <c r="U196" s="36"/>
      <c r="V196" s="36"/>
      <c r="W196" s="36"/>
      <c r="X196" s="37"/>
      <c r="Y196" s="38"/>
      <c r="Z196" s="39"/>
      <c r="AA196" s="40" t="s">
        <v>36</v>
      </c>
      <c r="AB196" s="43">
        <f t="shared" ref="AB196:AB203" si="135">SUM(O196:Z196)</f>
        <v>0</v>
      </c>
      <c r="AC196" s="42" t="s">
        <v>32</v>
      </c>
      <c r="AD196" s="43" t="s">
        <v>36</v>
      </c>
      <c r="AE196" s="41">
        <f>L196+SUM(O196:X196)</f>
        <v>1</v>
      </c>
      <c r="AF196" s="44" t="s">
        <v>32</v>
      </c>
      <c r="AG196" s="143" t="str">
        <f t="shared" ref="AG196" si="136">IF(AE197=AE196,"CONFORME PLANEJAMENTO",IF(AE197&lt;AE196,"ATRASADA","ADIANTADA"))</f>
        <v>CONFORME PLANEJAMENTO</v>
      </c>
      <c r="AH196" s="2"/>
    </row>
    <row r="197" spans="1:36" s="10" customFormat="1" ht="24.95" customHeight="1" thickBot="1" x14ac:dyDescent="0.35">
      <c r="A197" s="188"/>
      <c r="B197" s="180"/>
      <c r="C197" s="182"/>
      <c r="D197" s="184"/>
      <c r="E197" s="184"/>
      <c r="F197" s="168"/>
      <c r="G197" s="160"/>
      <c r="H197" s="160"/>
      <c r="I197" s="162"/>
      <c r="J197" s="170"/>
      <c r="K197" s="166"/>
      <c r="L197" s="140"/>
      <c r="M197" s="142"/>
      <c r="N197" s="45" t="s">
        <v>37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7"/>
      <c r="Y197" s="48"/>
      <c r="Z197" s="49"/>
      <c r="AA197" s="50" t="s">
        <v>37</v>
      </c>
      <c r="AB197" s="53">
        <f t="shared" si="135"/>
        <v>0</v>
      </c>
      <c r="AC197" s="52" t="s">
        <v>32</v>
      </c>
      <c r="AD197" s="53" t="s">
        <v>37</v>
      </c>
      <c r="AE197" s="51">
        <f>L196+SUM(O197:X197)</f>
        <v>1</v>
      </c>
      <c r="AF197" s="54" t="s">
        <v>32</v>
      </c>
      <c r="AG197" s="144"/>
      <c r="AH197" s="2"/>
      <c r="AJ197" s="58">
        <v>1</v>
      </c>
    </row>
    <row r="198" spans="1:36" s="10" customFormat="1" ht="24.95" customHeight="1" x14ac:dyDescent="0.3">
      <c r="A198" s="187"/>
      <c r="B198" s="179" t="s">
        <v>153</v>
      </c>
      <c r="C198" s="181" t="s">
        <v>32</v>
      </c>
      <c r="D198" s="183">
        <v>0</v>
      </c>
      <c r="E198" s="183">
        <v>93.8</v>
      </c>
      <c r="F198" s="167" t="s">
        <v>47</v>
      </c>
      <c r="G198" s="159" t="s">
        <v>199</v>
      </c>
      <c r="H198" s="159" t="s">
        <v>35</v>
      </c>
      <c r="I198" s="161">
        <v>42401</v>
      </c>
      <c r="J198" s="169">
        <v>42429</v>
      </c>
      <c r="K198" s="165">
        <f>J198-I198</f>
        <v>28</v>
      </c>
      <c r="L198" s="139">
        <v>1</v>
      </c>
      <c r="M198" s="141" t="s">
        <v>32</v>
      </c>
      <c r="N198" s="35" t="s">
        <v>36</v>
      </c>
      <c r="O198" s="36"/>
      <c r="P198" s="36"/>
      <c r="Q198" s="36"/>
      <c r="R198" s="36"/>
      <c r="S198" s="36"/>
      <c r="T198" s="36"/>
      <c r="U198" s="36"/>
      <c r="V198" s="36"/>
      <c r="W198" s="36"/>
      <c r="X198" s="37"/>
      <c r="Y198" s="38"/>
      <c r="Z198" s="39"/>
      <c r="AA198" s="40" t="s">
        <v>36</v>
      </c>
      <c r="AB198" s="43">
        <f t="shared" si="135"/>
        <v>0</v>
      </c>
      <c r="AC198" s="42" t="s">
        <v>32</v>
      </c>
      <c r="AD198" s="43" t="s">
        <v>36</v>
      </c>
      <c r="AE198" s="41">
        <f>L198+SUM(O198:X198)</f>
        <v>1</v>
      </c>
      <c r="AF198" s="44" t="s">
        <v>32</v>
      </c>
      <c r="AG198" s="143" t="str">
        <f t="shared" ref="AG198" si="137">IF(AE199=AE198,"CONFORME PLANEJAMENTO",IF(AE199&lt;AE198,"ATRASADA","ADIANTADA"))</f>
        <v>CONFORME PLANEJAMENTO</v>
      </c>
      <c r="AH198" s="2"/>
    </row>
    <row r="199" spans="1:36" s="10" customFormat="1" ht="24.95" customHeight="1" thickBot="1" x14ac:dyDescent="0.35">
      <c r="A199" s="188"/>
      <c r="B199" s="180"/>
      <c r="C199" s="182"/>
      <c r="D199" s="184"/>
      <c r="E199" s="184"/>
      <c r="F199" s="168"/>
      <c r="G199" s="160"/>
      <c r="H199" s="160"/>
      <c r="I199" s="162"/>
      <c r="J199" s="170"/>
      <c r="K199" s="166"/>
      <c r="L199" s="140"/>
      <c r="M199" s="142"/>
      <c r="N199" s="45" t="s">
        <v>37</v>
      </c>
      <c r="O199" s="46"/>
      <c r="P199" s="46"/>
      <c r="Q199" s="46"/>
      <c r="R199" s="46"/>
      <c r="S199" s="46"/>
      <c r="T199" s="46"/>
      <c r="U199" s="46"/>
      <c r="V199" s="46"/>
      <c r="W199" s="46"/>
      <c r="X199" s="47"/>
      <c r="Y199" s="48"/>
      <c r="Z199" s="49"/>
      <c r="AA199" s="50" t="s">
        <v>37</v>
      </c>
      <c r="AB199" s="53">
        <f t="shared" si="135"/>
        <v>0</v>
      </c>
      <c r="AC199" s="52" t="s">
        <v>32</v>
      </c>
      <c r="AD199" s="53" t="s">
        <v>37</v>
      </c>
      <c r="AE199" s="51">
        <f>L198+SUM(O199:X199)</f>
        <v>1</v>
      </c>
      <c r="AF199" s="54" t="s">
        <v>32</v>
      </c>
      <c r="AG199" s="144"/>
      <c r="AH199" s="2"/>
      <c r="AJ199" s="58">
        <v>1</v>
      </c>
    </row>
    <row r="200" spans="1:36" s="10" customFormat="1" ht="24.95" customHeight="1" x14ac:dyDescent="0.3">
      <c r="A200" s="187"/>
      <c r="B200" s="179" t="s">
        <v>154</v>
      </c>
      <c r="C200" s="181" t="s">
        <v>32</v>
      </c>
      <c r="D200" s="183">
        <v>445.1</v>
      </c>
      <c r="E200" s="151">
        <v>508.24</v>
      </c>
      <c r="F200" s="167" t="s">
        <v>47</v>
      </c>
      <c r="G200" s="159" t="s">
        <v>199</v>
      </c>
      <c r="H200" s="159" t="s">
        <v>35</v>
      </c>
      <c r="I200" s="161">
        <v>42401</v>
      </c>
      <c r="J200" s="169">
        <v>42429</v>
      </c>
      <c r="K200" s="165">
        <f>J200-I200</f>
        <v>28</v>
      </c>
      <c r="L200" s="139">
        <v>1</v>
      </c>
      <c r="M200" s="141" t="s">
        <v>32</v>
      </c>
      <c r="N200" s="35" t="s">
        <v>36</v>
      </c>
      <c r="O200" s="36"/>
      <c r="P200" s="36"/>
      <c r="Q200" s="36"/>
      <c r="R200" s="36"/>
      <c r="S200" s="36"/>
      <c r="T200" s="36"/>
      <c r="U200" s="36"/>
      <c r="V200" s="36"/>
      <c r="W200" s="36"/>
      <c r="X200" s="37"/>
      <c r="Y200" s="38"/>
      <c r="Z200" s="39"/>
      <c r="AA200" s="40" t="s">
        <v>36</v>
      </c>
      <c r="AB200" s="43">
        <f t="shared" si="135"/>
        <v>0</v>
      </c>
      <c r="AC200" s="42" t="s">
        <v>32</v>
      </c>
      <c r="AD200" s="43" t="s">
        <v>36</v>
      </c>
      <c r="AE200" s="41">
        <f>L200+SUM(O200:X200)</f>
        <v>1</v>
      </c>
      <c r="AF200" s="44" t="s">
        <v>32</v>
      </c>
      <c r="AG200" s="143" t="str">
        <f t="shared" ref="AG200" si="138">IF(AE201=AE200,"CONFORME PLANEJAMENTO",IF(AE201&lt;AE200,"ATRASADA","ADIANTADA"))</f>
        <v>CONFORME PLANEJAMENTO</v>
      </c>
      <c r="AH200" s="2"/>
    </row>
    <row r="201" spans="1:36" s="10" customFormat="1" ht="24.95" customHeight="1" thickBot="1" x14ac:dyDescent="0.35">
      <c r="A201" s="188"/>
      <c r="B201" s="180"/>
      <c r="C201" s="182"/>
      <c r="D201" s="184"/>
      <c r="E201" s="152"/>
      <c r="F201" s="168"/>
      <c r="G201" s="160"/>
      <c r="H201" s="160"/>
      <c r="I201" s="162"/>
      <c r="J201" s="170"/>
      <c r="K201" s="166"/>
      <c r="L201" s="140"/>
      <c r="M201" s="142"/>
      <c r="N201" s="45" t="s">
        <v>37</v>
      </c>
      <c r="O201" s="46"/>
      <c r="P201" s="46"/>
      <c r="Q201" s="46"/>
      <c r="R201" s="46"/>
      <c r="S201" s="46"/>
      <c r="T201" s="46"/>
      <c r="U201" s="46"/>
      <c r="V201" s="46"/>
      <c r="W201" s="46"/>
      <c r="X201" s="47"/>
      <c r="Y201" s="48"/>
      <c r="Z201" s="49"/>
      <c r="AA201" s="50" t="s">
        <v>37</v>
      </c>
      <c r="AB201" s="53">
        <f t="shared" si="135"/>
        <v>0</v>
      </c>
      <c r="AC201" s="52" t="s">
        <v>32</v>
      </c>
      <c r="AD201" s="53" t="s">
        <v>37</v>
      </c>
      <c r="AE201" s="51">
        <f>L200+SUM(O201:X201)</f>
        <v>1</v>
      </c>
      <c r="AF201" s="54" t="s">
        <v>32</v>
      </c>
      <c r="AG201" s="144"/>
      <c r="AH201" s="2"/>
      <c r="AJ201" s="58">
        <v>1</v>
      </c>
    </row>
    <row r="202" spans="1:36" s="105" customFormat="1" ht="24.95" customHeight="1" x14ac:dyDescent="0.3">
      <c r="A202" s="187"/>
      <c r="B202" s="147" t="s">
        <v>154</v>
      </c>
      <c r="C202" s="149" t="s">
        <v>32</v>
      </c>
      <c r="D202" s="151">
        <v>508.24</v>
      </c>
      <c r="E202" s="151">
        <v>555.4</v>
      </c>
      <c r="F202" s="167" t="s">
        <v>47</v>
      </c>
      <c r="G202" s="159" t="s">
        <v>199</v>
      </c>
      <c r="H202" s="159" t="s">
        <v>35</v>
      </c>
      <c r="I202" s="161">
        <v>42434</v>
      </c>
      <c r="J202" s="169">
        <v>42793</v>
      </c>
      <c r="K202" s="171">
        <f>J202-I202</f>
        <v>359</v>
      </c>
      <c r="L202" s="173">
        <v>0</v>
      </c>
      <c r="M202" s="175" t="s">
        <v>32</v>
      </c>
      <c r="N202" s="87" t="s">
        <v>36</v>
      </c>
      <c r="O202" s="114">
        <v>5.2499999999999998E-2</v>
      </c>
      <c r="P202" s="114">
        <v>5.2499999999999998E-2</v>
      </c>
      <c r="Q202" s="114">
        <v>6.9000000000000006E-2</v>
      </c>
      <c r="R202" s="114">
        <v>6.9000000000000006E-2</v>
      </c>
      <c r="S202" s="114">
        <v>7.9399999999999998E-2</v>
      </c>
      <c r="T202" s="114">
        <v>7.9399999999999998E-2</v>
      </c>
      <c r="U202" s="114">
        <v>9.01E-2</v>
      </c>
      <c r="V202" s="114">
        <v>9.01E-2</v>
      </c>
      <c r="W202" s="114">
        <v>0.1022</v>
      </c>
      <c r="X202" s="99">
        <v>0.1022</v>
      </c>
      <c r="Y202" s="84">
        <v>0.10680000000000001</v>
      </c>
      <c r="Z202" s="85">
        <v>0.10680000000000001</v>
      </c>
      <c r="AA202" s="88" t="s">
        <v>36</v>
      </c>
      <c r="AB202" s="74">
        <f t="shared" si="135"/>
        <v>1</v>
      </c>
      <c r="AC202" s="90" t="s">
        <v>32</v>
      </c>
      <c r="AD202" s="74" t="s">
        <v>36</v>
      </c>
      <c r="AE202" s="89">
        <f>SUM(O202:Q202:R202:U202:V202:W202:X202:Y202)</f>
        <v>0.89319999999999999</v>
      </c>
      <c r="AF202" s="91" t="s">
        <v>32</v>
      </c>
      <c r="AG202" s="143" t="str">
        <f t="shared" ref="AG202" si="139">IF(AE203=AE202,"CONFORME PLANEJAMENTO",IF(AE203&lt;AE202,"ATRASADA","ADIANTADA"))</f>
        <v>ATRASADA</v>
      </c>
      <c r="AH202" s="104"/>
    </row>
    <row r="203" spans="1:36" s="105" customFormat="1" ht="24.95" customHeight="1" thickBot="1" x14ac:dyDescent="0.35">
      <c r="A203" s="188"/>
      <c r="B203" s="148"/>
      <c r="C203" s="150"/>
      <c r="D203" s="152"/>
      <c r="E203" s="152"/>
      <c r="F203" s="168"/>
      <c r="G203" s="160"/>
      <c r="H203" s="160"/>
      <c r="I203" s="162"/>
      <c r="J203" s="170"/>
      <c r="K203" s="172"/>
      <c r="L203" s="174"/>
      <c r="M203" s="176"/>
      <c r="N203" s="92" t="s">
        <v>37</v>
      </c>
      <c r="O203" s="115">
        <v>0</v>
      </c>
      <c r="P203" s="115">
        <v>0</v>
      </c>
      <c r="Q203" s="115">
        <v>0</v>
      </c>
      <c r="R203" s="115">
        <v>0</v>
      </c>
      <c r="S203" s="115">
        <v>0</v>
      </c>
      <c r="T203" s="115">
        <v>0</v>
      </c>
      <c r="U203" s="115">
        <v>0</v>
      </c>
      <c r="V203" s="115">
        <v>0</v>
      </c>
      <c r="W203" s="115">
        <v>0</v>
      </c>
      <c r="X203" s="100">
        <v>0</v>
      </c>
      <c r="Y203" s="93">
        <v>0</v>
      </c>
      <c r="Z203" s="94">
        <v>0</v>
      </c>
      <c r="AA203" s="95" t="s">
        <v>37</v>
      </c>
      <c r="AB203" s="75">
        <f t="shared" si="135"/>
        <v>0</v>
      </c>
      <c r="AC203" s="97" t="s">
        <v>32</v>
      </c>
      <c r="AD203" s="75" t="s">
        <v>37</v>
      </c>
      <c r="AE203" s="96">
        <f>L202+SUM(O203:X203)</f>
        <v>0</v>
      </c>
      <c r="AF203" s="98" t="s">
        <v>32</v>
      </c>
      <c r="AG203" s="144"/>
      <c r="AH203" s="104"/>
      <c r="AJ203" s="107">
        <v>1</v>
      </c>
    </row>
    <row r="204" spans="1:36" s="105" customFormat="1" ht="24.95" customHeight="1" x14ac:dyDescent="0.3">
      <c r="A204" s="187"/>
      <c r="B204" s="147" t="s">
        <v>154</v>
      </c>
      <c r="C204" s="149" t="s">
        <v>32</v>
      </c>
      <c r="D204" s="151">
        <v>555.4</v>
      </c>
      <c r="E204" s="151">
        <v>703.5</v>
      </c>
      <c r="F204" s="167" t="s">
        <v>47</v>
      </c>
      <c r="G204" s="159" t="s">
        <v>199</v>
      </c>
      <c r="H204" s="159" t="s">
        <v>35</v>
      </c>
      <c r="I204" s="161">
        <v>42434</v>
      </c>
      <c r="J204" s="169">
        <v>42793</v>
      </c>
      <c r="K204" s="171">
        <f>J204-I204</f>
        <v>359</v>
      </c>
      <c r="L204" s="173">
        <v>0</v>
      </c>
      <c r="M204" s="175" t="s">
        <v>32</v>
      </c>
      <c r="N204" s="87" t="s">
        <v>36</v>
      </c>
      <c r="O204" s="114">
        <v>5.2499999999999998E-2</v>
      </c>
      <c r="P204" s="114">
        <v>5.2499999999999998E-2</v>
      </c>
      <c r="Q204" s="114">
        <v>6.9000000000000006E-2</v>
      </c>
      <c r="R204" s="114">
        <v>6.9000000000000006E-2</v>
      </c>
      <c r="S204" s="114">
        <v>7.9399999999999998E-2</v>
      </c>
      <c r="T204" s="114">
        <v>7.9399999999999998E-2</v>
      </c>
      <c r="U204" s="114">
        <v>9.01E-2</v>
      </c>
      <c r="V204" s="114">
        <v>9.01E-2</v>
      </c>
      <c r="W204" s="114">
        <v>0.1022</v>
      </c>
      <c r="X204" s="99">
        <v>0.1022</v>
      </c>
      <c r="Y204" s="84">
        <v>0.10680000000000001</v>
      </c>
      <c r="Z204" s="85">
        <v>0.10680000000000001</v>
      </c>
      <c r="AA204" s="88" t="s">
        <v>36</v>
      </c>
      <c r="AB204" s="74">
        <f>SUM(O204:Z204)</f>
        <v>1</v>
      </c>
      <c r="AC204" s="90" t="s">
        <v>32</v>
      </c>
      <c r="AD204" s="74" t="s">
        <v>36</v>
      </c>
      <c r="AE204" s="89">
        <f>SUM(O204:Q204:R204:U204:V204:W204:X204:Y204)</f>
        <v>0.89319999999999999</v>
      </c>
      <c r="AF204" s="91" t="s">
        <v>32</v>
      </c>
      <c r="AG204" s="143" t="str">
        <f t="shared" ref="AG204" si="140">IF(AE205=AE204,"CONFORME PLANEJAMENTO",IF(AE205&lt;AE204,"ATRASADA","ADIANTADA"))</f>
        <v>ATRASADA</v>
      </c>
      <c r="AH204" s="104"/>
    </row>
    <row r="205" spans="1:36" s="105" customFormat="1" ht="24.95" customHeight="1" thickBot="1" x14ac:dyDescent="0.35">
      <c r="A205" s="188"/>
      <c r="B205" s="148"/>
      <c r="C205" s="150"/>
      <c r="D205" s="152"/>
      <c r="E205" s="152"/>
      <c r="F205" s="168"/>
      <c r="G205" s="160"/>
      <c r="H205" s="160"/>
      <c r="I205" s="162"/>
      <c r="J205" s="170"/>
      <c r="K205" s="172"/>
      <c r="L205" s="174"/>
      <c r="M205" s="176"/>
      <c r="N205" s="92" t="s">
        <v>37</v>
      </c>
      <c r="O205" s="115">
        <v>0</v>
      </c>
      <c r="P205" s="115">
        <v>0</v>
      </c>
      <c r="Q205" s="115">
        <v>0</v>
      </c>
      <c r="R205" s="115">
        <v>0</v>
      </c>
      <c r="S205" s="115">
        <v>0</v>
      </c>
      <c r="T205" s="115">
        <v>0</v>
      </c>
      <c r="U205" s="115">
        <v>0</v>
      </c>
      <c r="V205" s="115">
        <v>0</v>
      </c>
      <c r="W205" s="115">
        <v>0</v>
      </c>
      <c r="X205" s="100">
        <v>0</v>
      </c>
      <c r="Y205" s="93">
        <v>0</v>
      </c>
      <c r="Z205" s="94">
        <v>0</v>
      </c>
      <c r="AA205" s="95" t="s">
        <v>37</v>
      </c>
      <c r="AB205" s="75">
        <f t="shared" ref="AB205:AB207" si="141">SUM(O205:Z205)</f>
        <v>0</v>
      </c>
      <c r="AC205" s="97" t="s">
        <v>32</v>
      </c>
      <c r="AD205" s="75" t="s">
        <v>37</v>
      </c>
      <c r="AE205" s="96">
        <f>L204+SUM(O205:X205)</f>
        <v>0</v>
      </c>
      <c r="AF205" s="98" t="s">
        <v>32</v>
      </c>
      <c r="AG205" s="144"/>
      <c r="AH205" s="104"/>
      <c r="AJ205" s="107">
        <v>1</v>
      </c>
    </row>
    <row r="206" spans="1:36" s="105" customFormat="1" ht="24.95" customHeight="1" x14ac:dyDescent="0.3">
      <c r="A206" s="187"/>
      <c r="B206" s="147" t="s">
        <v>158</v>
      </c>
      <c r="C206" s="149" t="s">
        <v>32</v>
      </c>
      <c r="D206" s="151">
        <v>0</v>
      </c>
      <c r="E206" s="151">
        <v>58</v>
      </c>
      <c r="F206" s="167" t="s">
        <v>47</v>
      </c>
      <c r="G206" s="159" t="s">
        <v>199</v>
      </c>
      <c r="H206" s="159" t="s">
        <v>35</v>
      </c>
      <c r="I206" s="161">
        <v>42434</v>
      </c>
      <c r="J206" s="169">
        <v>42793</v>
      </c>
      <c r="K206" s="171">
        <f>J206-I206</f>
        <v>359</v>
      </c>
      <c r="L206" s="173">
        <v>0</v>
      </c>
      <c r="M206" s="175" t="s">
        <v>32</v>
      </c>
      <c r="N206" s="87" t="s">
        <v>36</v>
      </c>
      <c r="O206" s="114">
        <v>5.2499999999999998E-2</v>
      </c>
      <c r="P206" s="114">
        <v>5.2499999999999998E-2</v>
      </c>
      <c r="Q206" s="114">
        <v>6.9000000000000006E-2</v>
      </c>
      <c r="R206" s="114">
        <v>6.9000000000000006E-2</v>
      </c>
      <c r="S206" s="114">
        <v>7.9399999999999998E-2</v>
      </c>
      <c r="T206" s="114">
        <v>7.9399999999999998E-2</v>
      </c>
      <c r="U206" s="114">
        <v>9.01E-2</v>
      </c>
      <c r="V206" s="114">
        <v>9.01E-2</v>
      </c>
      <c r="W206" s="114">
        <v>0.1022</v>
      </c>
      <c r="X206" s="99">
        <v>0.1022</v>
      </c>
      <c r="Y206" s="84">
        <v>0.10680000000000001</v>
      </c>
      <c r="Z206" s="85">
        <v>0.10680000000000001</v>
      </c>
      <c r="AA206" s="88" t="s">
        <v>36</v>
      </c>
      <c r="AB206" s="74">
        <f>SUM(O206:Z206)</f>
        <v>1</v>
      </c>
      <c r="AC206" s="90" t="s">
        <v>32</v>
      </c>
      <c r="AD206" s="74" t="s">
        <v>36</v>
      </c>
      <c r="AE206" s="89">
        <f>SUM(O206:Q206:R206:U206:V206:W206:X206:Y206)</f>
        <v>0.89319999999999999</v>
      </c>
      <c r="AF206" s="91" t="s">
        <v>32</v>
      </c>
      <c r="AG206" s="143" t="str">
        <f t="shared" ref="AG206" si="142">IF(AE207=AE206,"CONFORME PLANEJAMENTO",IF(AE207&lt;AE206,"ATRASADA","ADIANTADA"))</f>
        <v>ATRASADA</v>
      </c>
      <c r="AH206" s="104"/>
    </row>
    <row r="207" spans="1:36" s="105" customFormat="1" ht="24.95" customHeight="1" thickBot="1" x14ac:dyDescent="0.35">
      <c r="A207" s="188"/>
      <c r="B207" s="148"/>
      <c r="C207" s="150"/>
      <c r="D207" s="152"/>
      <c r="E207" s="152"/>
      <c r="F207" s="168"/>
      <c r="G207" s="160"/>
      <c r="H207" s="160"/>
      <c r="I207" s="162"/>
      <c r="J207" s="170"/>
      <c r="K207" s="172"/>
      <c r="L207" s="174"/>
      <c r="M207" s="176"/>
      <c r="N207" s="92" t="s">
        <v>37</v>
      </c>
      <c r="O207" s="115">
        <v>0</v>
      </c>
      <c r="P207" s="115">
        <v>0</v>
      </c>
      <c r="Q207" s="115">
        <v>0</v>
      </c>
      <c r="R207" s="115">
        <v>0</v>
      </c>
      <c r="S207" s="115">
        <v>0</v>
      </c>
      <c r="T207" s="115">
        <v>0</v>
      </c>
      <c r="U207" s="115">
        <v>0</v>
      </c>
      <c r="V207" s="115">
        <v>0</v>
      </c>
      <c r="W207" s="115">
        <v>0</v>
      </c>
      <c r="X207" s="100">
        <v>0</v>
      </c>
      <c r="Y207" s="93">
        <v>0</v>
      </c>
      <c r="Z207" s="94">
        <v>0</v>
      </c>
      <c r="AA207" s="95" t="s">
        <v>37</v>
      </c>
      <c r="AB207" s="75">
        <f t="shared" si="141"/>
        <v>0</v>
      </c>
      <c r="AC207" s="97" t="s">
        <v>32</v>
      </c>
      <c r="AD207" s="75" t="s">
        <v>37</v>
      </c>
      <c r="AE207" s="96">
        <f>L206+SUM(O207:X207)</f>
        <v>0</v>
      </c>
      <c r="AF207" s="98" t="s">
        <v>32</v>
      </c>
      <c r="AG207" s="144"/>
      <c r="AH207" s="104"/>
      <c r="AJ207" s="107">
        <v>1</v>
      </c>
    </row>
    <row r="208" spans="1:36" s="105" customFormat="1" ht="24.95" customHeight="1" x14ac:dyDescent="0.3">
      <c r="A208" s="187"/>
      <c r="B208" s="147" t="s">
        <v>133</v>
      </c>
      <c r="C208" s="149" t="s">
        <v>32</v>
      </c>
      <c r="D208" s="151">
        <v>353.4</v>
      </c>
      <c r="E208" s="151">
        <v>382.5</v>
      </c>
      <c r="F208" s="167" t="s">
        <v>47</v>
      </c>
      <c r="G208" s="159" t="s">
        <v>199</v>
      </c>
      <c r="H208" s="159" t="s">
        <v>35</v>
      </c>
      <c r="I208" s="161">
        <v>42434</v>
      </c>
      <c r="J208" s="169">
        <v>42793</v>
      </c>
      <c r="K208" s="171">
        <f>J208-I208</f>
        <v>359</v>
      </c>
      <c r="L208" s="173">
        <v>0</v>
      </c>
      <c r="M208" s="175" t="s">
        <v>32</v>
      </c>
      <c r="N208" s="87" t="s">
        <v>36</v>
      </c>
      <c r="O208" s="114">
        <v>5.2499999999999998E-2</v>
      </c>
      <c r="P208" s="114">
        <v>5.2499999999999998E-2</v>
      </c>
      <c r="Q208" s="114">
        <v>6.9000000000000006E-2</v>
      </c>
      <c r="R208" s="114">
        <v>0</v>
      </c>
      <c r="S208" s="114">
        <v>7.9399999999999998E-2</v>
      </c>
      <c r="T208" s="114">
        <v>7.9399999999999998E-2</v>
      </c>
      <c r="U208" s="114">
        <v>9.01E-2</v>
      </c>
      <c r="V208" s="114">
        <v>9.01E-2</v>
      </c>
      <c r="W208" s="114">
        <v>0.1022</v>
      </c>
      <c r="X208" s="99">
        <v>0.1022</v>
      </c>
      <c r="Y208" s="84">
        <v>0.10680000000000001</v>
      </c>
      <c r="Z208" s="85">
        <v>0.10680000000000001</v>
      </c>
      <c r="AA208" s="88" t="s">
        <v>36</v>
      </c>
      <c r="AB208" s="74">
        <f>SUM(O208:Z208)</f>
        <v>0.93099999999999994</v>
      </c>
      <c r="AC208" s="90" t="s">
        <v>32</v>
      </c>
      <c r="AD208" s="74" t="s">
        <v>36</v>
      </c>
      <c r="AE208" s="89">
        <f>SUM(O208:Q208:R208:U208:V208:W208:X208:Y208)</f>
        <v>0.82419999999999993</v>
      </c>
      <c r="AF208" s="91" t="s">
        <v>32</v>
      </c>
      <c r="AG208" s="143" t="str">
        <f t="shared" ref="AG208" si="143">IF(AE209=AE208,"CONFORME PLANEJAMENTO",IF(AE209&lt;AE208,"ATRASADA","ADIANTADA"))</f>
        <v>ATRASADA</v>
      </c>
      <c r="AH208" s="104"/>
    </row>
    <row r="209" spans="1:36" s="105" customFormat="1" ht="24.95" customHeight="1" thickBot="1" x14ac:dyDescent="0.35">
      <c r="A209" s="188"/>
      <c r="B209" s="148"/>
      <c r="C209" s="150"/>
      <c r="D209" s="152"/>
      <c r="E209" s="152"/>
      <c r="F209" s="168"/>
      <c r="G209" s="160"/>
      <c r="H209" s="160"/>
      <c r="I209" s="162"/>
      <c r="J209" s="170"/>
      <c r="K209" s="172"/>
      <c r="L209" s="174"/>
      <c r="M209" s="176"/>
      <c r="N209" s="92" t="s">
        <v>37</v>
      </c>
      <c r="O209" s="115">
        <v>0</v>
      </c>
      <c r="P209" s="115">
        <v>0</v>
      </c>
      <c r="Q209" s="115">
        <v>0</v>
      </c>
      <c r="R209" s="115">
        <v>0</v>
      </c>
      <c r="S209" s="115">
        <v>0</v>
      </c>
      <c r="T209" s="115">
        <v>0</v>
      </c>
      <c r="U209" s="115">
        <v>0</v>
      </c>
      <c r="V209" s="115">
        <v>0</v>
      </c>
      <c r="W209" s="115">
        <v>0</v>
      </c>
      <c r="X209" s="100">
        <v>0</v>
      </c>
      <c r="Y209" s="93">
        <v>0</v>
      </c>
      <c r="Z209" s="94">
        <v>0</v>
      </c>
      <c r="AA209" s="95" t="s">
        <v>37</v>
      </c>
      <c r="AB209" s="75">
        <f t="shared" ref="AB209" si="144">SUM(O209:Z209)</f>
        <v>0</v>
      </c>
      <c r="AC209" s="97" t="s">
        <v>32</v>
      </c>
      <c r="AD209" s="75" t="s">
        <v>37</v>
      </c>
      <c r="AE209" s="96">
        <f>L208+SUM(O209:X209)</f>
        <v>0</v>
      </c>
      <c r="AF209" s="98" t="s">
        <v>32</v>
      </c>
      <c r="AG209" s="144"/>
      <c r="AH209" s="104"/>
      <c r="AJ209" s="107">
        <v>1</v>
      </c>
    </row>
    <row r="210" spans="1:36" s="10" customFormat="1" ht="35.1" customHeight="1" thickBot="1" x14ac:dyDescent="0.35">
      <c r="A210" s="122" t="s">
        <v>134</v>
      </c>
      <c r="B210" s="55" t="s">
        <v>135</v>
      </c>
      <c r="C210" s="62"/>
      <c r="D210" s="63"/>
      <c r="E210" s="63"/>
      <c r="F210" s="64"/>
      <c r="G210" s="64"/>
      <c r="H210" s="64"/>
      <c r="I210" s="65"/>
      <c r="J210" s="65"/>
      <c r="K210" s="66"/>
      <c r="L210" s="67"/>
      <c r="M210" s="68"/>
      <c r="N210" s="69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70"/>
      <c r="AB210" s="71"/>
      <c r="AC210" s="72"/>
      <c r="AD210" s="71"/>
      <c r="AE210" s="71"/>
      <c r="AF210" s="72"/>
      <c r="AG210" s="73"/>
      <c r="AH210" s="2"/>
    </row>
    <row r="211" spans="1:36" s="10" customFormat="1" ht="24.95" customHeight="1" x14ac:dyDescent="0.3">
      <c r="A211" s="145"/>
      <c r="B211" s="179" t="s">
        <v>136</v>
      </c>
      <c r="C211" s="181" t="s">
        <v>32</v>
      </c>
      <c r="D211" s="183">
        <v>175.5</v>
      </c>
      <c r="E211" s="183">
        <v>175.5</v>
      </c>
      <c r="F211" s="167" t="s">
        <v>35</v>
      </c>
      <c r="G211" s="157" t="s">
        <v>34</v>
      </c>
      <c r="H211" s="159" t="s">
        <v>35</v>
      </c>
      <c r="I211" s="161">
        <v>42095</v>
      </c>
      <c r="J211" s="169">
        <v>42200</v>
      </c>
      <c r="K211" s="165">
        <f>J211-I211</f>
        <v>105</v>
      </c>
      <c r="L211" s="139">
        <v>1</v>
      </c>
      <c r="M211" s="141" t="s">
        <v>32</v>
      </c>
      <c r="N211" s="35" t="s">
        <v>36</v>
      </c>
      <c r="O211" s="36"/>
      <c r="P211" s="59"/>
      <c r="Q211" s="36"/>
      <c r="R211" s="36"/>
      <c r="S211" s="36"/>
      <c r="T211" s="36"/>
      <c r="U211" s="36"/>
      <c r="V211" s="36"/>
      <c r="W211" s="36"/>
      <c r="X211" s="37"/>
      <c r="Y211" s="38"/>
      <c r="Z211" s="39"/>
      <c r="AA211" s="40" t="s">
        <v>36</v>
      </c>
      <c r="AB211" s="43">
        <f>SUM(O211:Z211)</f>
        <v>0</v>
      </c>
      <c r="AC211" s="42" t="s">
        <v>32</v>
      </c>
      <c r="AD211" s="43" t="s">
        <v>36</v>
      </c>
      <c r="AE211" s="41">
        <f>L211+SUM(O211:X211)</f>
        <v>1</v>
      </c>
      <c r="AF211" s="44" t="s">
        <v>32</v>
      </c>
      <c r="AG211" s="143" t="str">
        <f t="shared" ref="AG211" si="145">IF(AE212=AE211,"CONFORME PLANEJAMENTO",IF(AE212&lt;AE211,"ATRASADA","ADIANTADA"))</f>
        <v>CONFORME PLANEJAMENTO</v>
      </c>
      <c r="AH211" s="2"/>
    </row>
    <row r="212" spans="1:36" s="10" customFormat="1" ht="41.25" customHeight="1" thickBot="1" x14ac:dyDescent="0.35">
      <c r="A212" s="146"/>
      <c r="B212" s="180"/>
      <c r="C212" s="182"/>
      <c r="D212" s="184"/>
      <c r="E212" s="184"/>
      <c r="F212" s="168"/>
      <c r="G212" s="158"/>
      <c r="H212" s="160"/>
      <c r="I212" s="162"/>
      <c r="J212" s="170"/>
      <c r="K212" s="166"/>
      <c r="L212" s="140"/>
      <c r="M212" s="142"/>
      <c r="N212" s="45" t="s">
        <v>37</v>
      </c>
      <c r="O212" s="46"/>
      <c r="P212" s="60"/>
      <c r="Q212" s="46"/>
      <c r="R212" s="46"/>
      <c r="S212" s="46"/>
      <c r="T212" s="46"/>
      <c r="U212" s="46"/>
      <c r="V212" s="46"/>
      <c r="W212" s="46"/>
      <c r="X212" s="47"/>
      <c r="Y212" s="48"/>
      <c r="Z212" s="49"/>
      <c r="AA212" s="50" t="s">
        <v>37</v>
      </c>
      <c r="AB212" s="51">
        <f t="shared" ref="AB212:AB230" si="146">SUM(O212:Z212)</f>
        <v>0</v>
      </c>
      <c r="AC212" s="52" t="s">
        <v>32</v>
      </c>
      <c r="AD212" s="53" t="s">
        <v>37</v>
      </c>
      <c r="AE212" s="51">
        <f>L211+SUM(O212:X212)</f>
        <v>1</v>
      </c>
      <c r="AF212" s="54" t="s">
        <v>32</v>
      </c>
      <c r="AG212" s="144"/>
      <c r="AH212" s="2"/>
      <c r="AI212" s="58">
        <v>1</v>
      </c>
    </row>
    <row r="213" spans="1:36" s="10" customFormat="1" ht="24.95" customHeight="1" x14ac:dyDescent="0.3">
      <c r="A213" s="145"/>
      <c r="B213" s="179" t="s">
        <v>183</v>
      </c>
      <c r="C213" s="181" t="s">
        <v>32</v>
      </c>
      <c r="D213" s="183">
        <v>175.5</v>
      </c>
      <c r="E213" s="183">
        <v>175.5</v>
      </c>
      <c r="F213" s="167" t="s">
        <v>47</v>
      </c>
      <c r="G213" s="157" t="s">
        <v>186</v>
      </c>
      <c r="H213" s="159" t="s">
        <v>179</v>
      </c>
      <c r="I213" s="161">
        <v>42555</v>
      </c>
      <c r="J213" s="169">
        <v>42793</v>
      </c>
      <c r="K213" s="165">
        <f>J213-I213</f>
        <v>238</v>
      </c>
      <c r="L213" s="139">
        <v>0</v>
      </c>
      <c r="M213" s="141" t="s">
        <v>32</v>
      </c>
      <c r="N213" s="35" t="s">
        <v>36</v>
      </c>
      <c r="O213" s="118"/>
      <c r="P213" s="116"/>
      <c r="Q213" s="118"/>
      <c r="R213" s="118"/>
      <c r="S213" s="116">
        <v>7.0999999999999994E-2</v>
      </c>
      <c r="T213" s="116">
        <v>0.11020000000000001</v>
      </c>
      <c r="U213" s="116">
        <v>0.11020000000000001</v>
      </c>
      <c r="V213" s="116">
        <v>0.14549999999999999</v>
      </c>
      <c r="W213" s="116">
        <v>0.14549999999999999</v>
      </c>
      <c r="X213" s="85">
        <v>0.1593</v>
      </c>
      <c r="Y213" s="101">
        <v>0.1593</v>
      </c>
      <c r="Z213" s="101">
        <v>9.9000000000000005E-2</v>
      </c>
      <c r="AA213" s="40" t="s">
        <v>36</v>
      </c>
      <c r="AB213" s="43">
        <f>SUM(O213:Z213)</f>
        <v>0.99999999999999989</v>
      </c>
      <c r="AC213" s="42" t="s">
        <v>32</v>
      </c>
      <c r="AD213" s="43" t="s">
        <v>36</v>
      </c>
      <c r="AE213" s="41">
        <f>L213+SUM(O213:X213:Y213)</f>
        <v>0.90099999999999991</v>
      </c>
      <c r="AF213" s="44" t="s">
        <v>32</v>
      </c>
      <c r="AG213" s="143" t="str">
        <f t="shared" ref="AG213" si="147">IF(AE214=AE213,"CONFORME PLANEJAMENTO",IF(AE214&lt;AE213,"ATRASADA","ADIANTADA"))</f>
        <v>ATRASADA</v>
      </c>
      <c r="AH213" s="2"/>
    </row>
    <row r="214" spans="1:36" s="10" customFormat="1" ht="41.25" customHeight="1" thickBot="1" x14ac:dyDescent="0.35">
      <c r="A214" s="146"/>
      <c r="B214" s="180"/>
      <c r="C214" s="182"/>
      <c r="D214" s="184"/>
      <c r="E214" s="184"/>
      <c r="F214" s="168"/>
      <c r="G214" s="158"/>
      <c r="H214" s="160"/>
      <c r="I214" s="162"/>
      <c r="J214" s="170"/>
      <c r="K214" s="166"/>
      <c r="L214" s="140"/>
      <c r="M214" s="142"/>
      <c r="N214" s="45" t="s">
        <v>37</v>
      </c>
      <c r="O214" s="119"/>
      <c r="P214" s="117"/>
      <c r="Q214" s="119"/>
      <c r="R214" s="119"/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47">
        <v>0</v>
      </c>
      <c r="Y214" s="48">
        <v>0</v>
      </c>
      <c r="Z214" s="49">
        <v>0</v>
      </c>
      <c r="AA214" s="50" t="s">
        <v>37</v>
      </c>
      <c r="AB214" s="51">
        <f t="shared" ref="AB214" si="148">SUM(O214:Z214)</f>
        <v>0</v>
      </c>
      <c r="AC214" s="52" t="s">
        <v>32</v>
      </c>
      <c r="AD214" s="53" t="s">
        <v>37</v>
      </c>
      <c r="AE214" s="51">
        <f>L213+SUM(O214:X214)</f>
        <v>0</v>
      </c>
      <c r="AF214" s="54" t="s">
        <v>32</v>
      </c>
      <c r="AG214" s="144"/>
      <c r="AH214" s="2"/>
      <c r="AI214" s="58">
        <v>1</v>
      </c>
    </row>
    <row r="215" spans="1:36" s="10" customFormat="1" ht="24.95" customHeight="1" x14ac:dyDescent="0.3">
      <c r="A215" s="145"/>
      <c r="B215" s="179" t="s">
        <v>137</v>
      </c>
      <c r="C215" s="181" t="s">
        <v>32</v>
      </c>
      <c r="D215" s="183">
        <v>673.5</v>
      </c>
      <c r="E215" s="183">
        <v>673.5</v>
      </c>
      <c r="F215" s="167" t="s">
        <v>35</v>
      </c>
      <c r="G215" s="157" t="s">
        <v>34</v>
      </c>
      <c r="H215" s="159" t="s">
        <v>35</v>
      </c>
      <c r="I215" s="161">
        <v>42095</v>
      </c>
      <c r="J215" s="169">
        <v>42200</v>
      </c>
      <c r="K215" s="165">
        <f>J215-I215</f>
        <v>105</v>
      </c>
      <c r="L215" s="139">
        <v>1</v>
      </c>
      <c r="M215" s="141" t="s">
        <v>32</v>
      </c>
      <c r="N215" s="35" t="s">
        <v>36</v>
      </c>
      <c r="O215" s="36"/>
      <c r="P215" s="116"/>
      <c r="Q215" s="118"/>
      <c r="R215" s="118"/>
      <c r="S215" s="118"/>
      <c r="T215" s="118"/>
      <c r="U215" s="118"/>
      <c r="V215" s="36"/>
      <c r="W215" s="36"/>
      <c r="X215" s="37"/>
      <c r="Y215" s="38"/>
      <c r="Z215" s="39"/>
      <c r="AA215" s="40" t="s">
        <v>36</v>
      </c>
      <c r="AB215" s="43">
        <f t="shared" si="146"/>
        <v>0</v>
      </c>
      <c r="AC215" s="42" t="s">
        <v>32</v>
      </c>
      <c r="AD215" s="43" t="s">
        <v>36</v>
      </c>
      <c r="AE215" s="41">
        <f>L215+SUM(O215:X215)</f>
        <v>1</v>
      </c>
      <c r="AF215" s="44" t="s">
        <v>32</v>
      </c>
      <c r="AG215" s="143" t="str">
        <f t="shared" ref="AG215" si="149">IF(AE216=AE215,"CONFORME PLANEJAMENTO",IF(AE216&lt;AE215,"ATRASADA","ADIANTADA"))</f>
        <v>CONFORME PLANEJAMENTO</v>
      </c>
      <c r="AH215" s="2"/>
    </row>
    <row r="216" spans="1:36" s="10" customFormat="1" ht="41.25" customHeight="1" thickBot="1" x14ac:dyDescent="0.35">
      <c r="A216" s="146"/>
      <c r="B216" s="180"/>
      <c r="C216" s="182"/>
      <c r="D216" s="184"/>
      <c r="E216" s="184"/>
      <c r="F216" s="168"/>
      <c r="G216" s="158"/>
      <c r="H216" s="160"/>
      <c r="I216" s="162"/>
      <c r="J216" s="170"/>
      <c r="K216" s="166"/>
      <c r="L216" s="140"/>
      <c r="M216" s="142"/>
      <c r="N216" s="45" t="s">
        <v>37</v>
      </c>
      <c r="O216" s="46"/>
      <c r="P216" s="60"/>
      <c r="Q216" s="46"/>
      <c r="R216" s="46"/>
      <c r="S216" s="46"/>
      <c r="T216" s="46"/>
      <c r="U216" s="46"/>
      <c r="V216" s="46"/>
      <c r="W216" s="46"/>
      <c r="X216" s="47"/>
      <c r="Y216" s="48"/>
      <c r="Z216" s="49"/>
      <c r="AA216" s="50" t="s">
        <v>37</v>
      </c>
      <c r="AB216" s="51">
        <f t="shared" si="146"/>
        <v>0</v>
      </c>
      <c r="AC216" s="52" t="s">
        <v>32</v>
      </c>
      <c r="AD216" s="53" t="s">
        <v>37</v>
      </c>
      <c r="AE216" s="51">
        <f>L215+SUM(O216:X216)</f>
        <v>1</v>
      </c>
      <c r="AF216" s="54" t="s">
        <v>32</v>
      </c>
      <c r="AG216" s="144"/>
      <c r="AH216" s="2"/>
      <c r="AI216" s="58">
        <v>1</v>
      </c>
    </row>
    <row r="217" spans="1:36" s="10" customFormat="1" ht="24.95" customHeight="1" x14ac:dyDescent="0.3">
      <c r="A217" s="145"/>
      <c r="B217" s="179" t="s">
        <v>184</v>
      </c>
      <c r="C217" s="181" t="s">
        <v>32</v>
      </c>
      <c r="D217" s="183">
        <v>673.5</v>
      </c>
      <c r="E217" s="183">
        <v>673.5</v>
      </c>
      <c r="F217" s="167" t="s">
        <v>47</v>
      </c>
      <c r="G217" s="157" t="s">
        <v>186</v>
      </c>
      <c r="H217" s="159" t="s">
        <v>185</v>
      </c>
      <c r="I217" s="161">
        <v>42464</v>
      </c>
      <c r="J217" s="169">
        <v>42643</v>
      </c>
      <c r="K217" s="165">
        <f>J217-I217</f>
        <v>179</v>
      </c>
      <c r="L217" s="139">
        <v>0</v>
      </c>
      <c r="M217" s="141" t="s">
        <v>32</v>
      </c>
      <c r="N217" s="35" t="s">
        <v>36</v>
      </c>
      <c r="O217" s="118"/>
      <c r="P217" s="116">
        <v>0.05</v>
      </c>
      <c r="Q217" s="118">
        <v>0.1036</v>
      </c>
      <c r="R217" s="118">
        <v>0.22600000000000001</v>
      </c>
      <c r="S217" s="118">
        <v>0.25829999999999997</v>
      </c>
      <c r="T217" s="118">
        <v>0.1875</v>
      </c>
      <c r="U217" s="118">
        <v>0.17460000000000001</v>
      </c>
      <c r="V217" s="116"/>
      <c r="W217" s="116"/>
      <c r="X217" s="85"/>
      <c r="Y217" s="101"/>
      <c r="Z217" s="101"/>
      <c r="AA217" s="40" t="s">
        <v>36</v>
      </c>
      <c r="AB217" s="43">
        <f t="shared" ref="AB217:AB218" si="150">SUM(O217:Z217)</f>
        <v>1</v>
      </c>
      <c r="AC217" s="42" t="s">
        <v>32</v>
      </c>
      <c r="AD217" s="43" t="s">
        <v>36</v>
      </c>
      <c r="AE217" s="41">
        <f>L217+SUM(O217:X217)</f>
        <v>1</v>
      </c>
      <c r="AF217" s="44" t="s">
        <v>32</v>
      </c>
      <c r="AG217" s="143" t="str">
        <f t="shared" ref="AG217" si="151">IF(AE218=AE217,"CONFORME PLANEJAMENTO",IF(AE218&lt;AE217,"ATRASADA","ADIANTADA"))</f>
        <v>ATRASADA</v>
      </c>
      <c r="AH217" s="2"/>
    </row>
    <row r="218" spans="1:36" s="10" customFormat="1" ht="41.25" customHeight="1" thickBot="1" x14ac:dyDescent="0.35">
      <c r="A218" s="146"/>
      <c r="B218" s="180"/>
      <c r="C218" s="182"/>
      <c r="D218" s="184"/>
      <c r="E218" s="184"/>
      <c r="F218" s="168"/>
      <c r="G218" s="158"/>
      <c r="H218" s="160"/>
      <c r="I218" s="162"/>
      <c r="J218" s="170"/>
      <c r="K218" s="166"/>
      <c r="L218" s="140"/>
      <c r="M218" s="142"/>
      <c r="N218" s="45" t="s">
        <v>37</v>
      </c>
      <c r="O218" s="119"/>
      <c r="P218" s="117">
        <v>0</v>
      </c>
      <c r="Q218" s="119">
        <v>0</v>
      </c>
      <c r="R218" s="119">
        <v>0</v>
      </c>
      <c r="S218" s="119">
        <v>0</v>
      </c>
      <c r="T218" s="119">
        <v>0</v>
      </c>
      <c r="U218" s="119">
        <v>0</v>
      </c>
      <c r="V218" s="119"/>
      <c r="W218" s="119"/>
      <c r="X218" s="47"/>
      <c r="Y218" s="48"/>
      <c r="Z218" s="49"/>
      <c r="AA218" s="50" t="s">
        <v>37</v>
      </c>
      <c r="AB218" s="51">
        <f t="shared" si="150"/>
        <v>0</v>
      </c>
      <c r="AC218" s="52" t="s">
        <v>32</v>
      </c>
      <c r="AD218" s="53" t="s">
        <v>37</v>
      </c>
      <c r="AE218" s="51">
        <f>L217+SUM(O218:X218)</f>
        <v>0</v>
      </c>
      <c r="AF218" s="54" t="s">
        <v>32</v>
      </c>
      <c r="AG218" s="144"/>
      <c r="AH218" s="2"/>
      <c r="AI218" s="58">
        <v>1</v>
      </c>
    </row>
    <row r="219" spans="1:36" s="10" customFormat="1" ht="24.95" customHeight="1" x14ac:dyDescent="0.3">
      <c r="A219" s="145"/>
      <c r="B219" s="179" t="s">
        <v>138</v>
      </c>
      <c r="C219" s="181" t="s">
        <v>32</v>
      </c>
      <c r="D219" s="183">
        <v>548.1</v>
      </c>
      <c r="E219" s="183">
        <v>548.1</v>
      </c>
      <c r="F219" s="167" t="s">
        <v>47</v>
      </c>
      <c r="G219" s="157" t="s">
        <v>186</v>
      </c>
      <c r="H219" s="159" t="s">
        <v>179</v>
      </c>
      <c r="I219" s="161">
        <v>42555</v>
      </c>
      <c r="J219" s="169">
        <v>42793</v>
      </c>
      <c r="K219" s="171">
        <f>J219-I219</f>
        <v>238</v>
      </c>
      <c r="L219" s="139">
        <v>0</v>
      </c>
      <c r="M219" s="141" t="s">
        <v>32</v>
      </c>
      <c r="N219" s="35" t="s">
        <v>36</v>
      </c>
      <c r="O219" s="36"/>
      <c r="P219" s="36"/>
      <c r="Q219" s="36"/>
      <c r="R219" s="114"/>
      <c r="S219" s="114">
        <v>0.1169</v>
      </c>
      <c r="T219" s="114">
        <v>0.1169</v>
      </c>
      <c r="U219" s="114">
        <v>0.1358</v>
      </c>
      <c r="V219" s="114">
        <v>0.1358</v>
      </c>
      <c r="W219" s="114">
        <v>0.1459</v>
      </c>
      <c r="X219" s="85">
        <v>0.1459</v>
      </c>
      <c r="Y219" s="101">
        <v>0.1014</v>
      </c>
      <c r="Z219" s="101">
        <v>0.1014</v>
      </c>
      <c r="AA219" s="40" t="s">
        <v>36</v>
      </c>
      <c r="AB219" s="43">
        <f t="shared" si="146"/>
        <v>1.0000000000000002</v>
      </c>
      <c r="AC219" s="42" t="s">
        <v>32</v>
      </c>
      <c r="AD219" s="43" t="s">
        <v>36</v>
      </c>
      <c r="AE219" s="41">
        <f>SUM(S219:U219:V219:W219:X219:Y219)</f>
        <v>0.89860000000000018</v>
      </c>
      <c r="AF219" s="44" t="s">
        <v>32</v>
      </c>
      <c r="AG219" s="143" t="str">
        <f t="shared" ref="AG219" si="152">IF(AE220=AE219,"CONFORME PLANEJAMENTO",IF(AE220&lt;AE219,"ATRASADA","ADIANTADA"))</f>
        <v>ATRASADA</v>
      </c>
      <c r="AH219" s="2"/>
    </row>
    <row r="220" spans="1:36" s="10" customFormat="1" ht="41.25" customHeight="1" thickBot="1" x14ac:dyDescent="0.35">
      <c r="A220" s="146"/>
      <c r="B220" s="180"/>
      <c r="C220" s="182"/>
      <c r="D220" s="184"/>
      <c r="E220" s="184"/>
      <c r="F220" s="168"/>
      <c r="G220" s="158"/>
      <c r="H220" s="160"/>
      <c r="I220" s="162"/>
      <c r="J220" s="170"/>
      <c r="K220" s="172"/>
      <c r="L220" s="140"/>
      <c r="M220" s="142"/>
      <c r="N220" s="45" t="s">
        <v>37</v>
      </c>
      <c r="O220" s="46"/>
      <c r="P220" s="46"/>
      <c r="Q220" s="46"/>
      <c r="R220" s="115"/>
      <c r="S220" s="115">
        <v>0</v>
      </c>
      <c r="T220" s="115">
        <v>0</v>
      </c>
      <c r="U220" s="115">
        <v>0</v>
      </c>
      <c r="V220" s="115">
        <v>0</v>
      </c>
      <c r="W220" s="115">
        <v>0</v>
      </c>
      <c r="X220" s="94">
        <v>0</v>
      </c>
      <c r="Y220" s="108">
        <v>0</v>
      </c>
      <c r="Z220" s="108">
        <v>0</v>
      </c>
      <c r="AA220" s="50" t="s">
        <v>37</v>
      </c>
      <c r="AB220" s="51">
        <f t="shared" si="146"/>
        <v>0</v>
      </c>
      <c r="AC220" s="52" t="s">
        <v>32</v>
      </c>
      <c r="AD220" s="53" t="s">
        <v>37</v>
      </c>
      <c r="AE220" s="51">
        <f>L219+SUM(O220:X220)</f>
        <v>0</v>
      </c>
      <c r="AF220" s="54" t="s">
        <v>32</v>
      </c>
      <c r="AG220" s="144"/>
      <c r="AH220" s="2"/>
      <c r="AJ220" s="58">
        <v>1</v>
      </c>
    </row>
    <row r="221" spans="1:36" s="10" customFormat="1" ht="24.95" customHeight="1" x14ac:dyDescent="0.3">
      <c r="A221" s="145"/>
      <c r="B221" s="179" t="s">
        <v>139</v>
      </c>
      <c r="C221" s="181" t="s">
        <v>32</v>
      </c>
      <c r="D221" s="183">
        <v>5.0999999999999996</v>
      </c>
      <c r="E221" s="183">
        <v>5.0999999999999996</v>
      </c>
      <c r="F221" s="167" t="s">
        <v>66</v>
      </c>
      <c r="G221" s="157" t="s">
        <v>186</v>
      </c>
      <c r="H221" s="159" t="s">
        <v>179</v>
      </c>
      <c r="I221" s="161">
        <v>42555</v>
      </c>
      <c r="J221" s="169">
        <v>42793</v>
      </c>
      <c r="K221" s="171">
        <f>J221-I221</f>
        <v>238</v>
      </c>
      <c r="L221" s="139">
        <v>0</v>
      </c>
      <c r="M221" s="141" t="s">
        <v>32</v>
      </c>
      <c r="N221" s="35" t="s">
        <v>36</v>
      </c>
      <c r="O221" s="36"/>
      <c r="P221" s="36"/>
      <c r="Q221" s="36"/>
      <c r="R221" s="114"/>
      <c r="S221" s="116">
        <v>0.1169</v>
      </c>
      <c r="T221" s="116">
        <v>0.1169</v>
      </c>
      <c r="U221" s="116">
        <v>0.1358</v>
      </c>
      <c r="V221" s="116">
        <v>0.1358</v>
      </c>
      <c r="W221" s="116">
        <v>0.1459</v>
      </c>
      <c r="X221" s="85">
        <v>0.1459</v>
      </c>
      <c r="Y221" s="101">
        <v>0.1014</v>
      </c>
      <c r="Z221" s="101">
        <v>0.1014</v>
      </c>
      <c r="AA221" s="40" t="s">
        <v>36</v>
      </c>
      <c r="AB221" s="43">
        <f t="shared" si="146"/>
        <v>1.0000000000000002</v>
      </c>
      <c r="AC221" s="42" t="s">
        <v>32</v>
      </c>
      <c r="AD221" s="43" t="s">
        <v>36</v>
      </c>
      <c r="AE221" s="41">
        <f>SUM(S221:U221:V221:W221:X221:Y221)</f>
        <v>0.89860000000000018</v>
      </c>
      <c r="AF221" s="44" t="s">
        <v>32</v>
      </c>
      <c r="AG221" s="143" t="str">
        <f t="shared" ref="AG221" si="153">IF(AE222=AE221,"CONFORME PLANEJAMENTO",IF(AE222&lt;AE221,"ATRASADA","ADIANTADA"))</f>
        <v>ATRASADA</v>
      </c>
      <c r="AH221" s="2"/>
    </row>
    <row r="222" spans="1:36" s="10" customFormat="1" ht="41.25" customHeight="1" thickBot="1" x14ac:dyDescent="0.35">
      <c r="A222" s="146"/>
      <c r="B222" s="180"/>
      <c r="C222" s="182"/>
      <c r="D222" s="184"/>
      <c r="E222" s="184"/>
      <c r="F222" s="168"/>
      <c r="G222" s="158"/>
      <c r="H222" s="160"/>
      <c r="I222" s="162"/>
      <c r="J222" s="170"/>
      <c r="K222" s="172"/>
      <c r="L222" s="140"/>
      <c r="M222" s="142"/>
      <c r="N222" s="45" t="s">
        <v>37</v>
      </c>
      <c r="O222" s="46"/>
      <c r="P222" s="46"/>
      <c r="Q222" s="46"/>
      <c r="R222" s="115"/>
      <c r="S222" s="115">
        <v>0</v>
      </c>
      <c r="T222" s="115">
        <v>0</v>
      </c>
      <c r="U222" s="115">
        <v>0</v>
      </c>
      <c r="V222" s="115">
        <v>0</v>
      </c>
      <c r="W222" s="115">
        <v>0</v>
      </c>
      <c r="X222" s="94">
        <v>0</v>
      </c>
      <c r="Y222" s="108">
        <v>0</v>
      </c>
      <c r="Z222" s="108">
        <v>0</v>
      </c>
      <c r="AA222" s="50" t="s">
        <v>37</v>
      </c>
      <c r="AB222" s="51">
        <f t="shared" si="146"/>
        <v>0</v>
      </c>
      <c r="AC222" s="52" t="s">
        <v>32</v>
      </c>
      <c r="AD222" s="53" t="s">
        <v>37</v>
      </c>
      <c r="AE222" s="51">
        <f>L221+SUM(O222:X222)</f>
        <v>0</v>
      </c>
      <c r="AF222" s="54" t="s">
        <v>32</v>
      </c>
      <c r="AG222" s="144"/>
      <c r="AH222" s="2"/>
      <c r="AJ222" s="58">
        <v>1</v>
      </c>
    </row>
    <row r="223" spans="1:36" s="10" customFormat="1" ht="24.95" customHeight="1" x14ac:dyDescent="0.3">
      <c r="A223" s="145"/>
      <c r="B223" s="179" t="s">
        <v>140</v>
      </c>
      <c r="C223" s="181" t="s">
        <v>32</v>
      </c>
      <c r="D223" s="183">
        <v>5.0999999999999996</v>
      </c>
      <c r="E223" s="183">
        <v>5.0999999999999996</v>
      </c>
      <c r="F223" s="167" t="s">
        <v>66</v>
      </c>
      <c r="G223" s="157" t="s">
        <v>186</v>
      </c>
      <c r="H223" s="159" t="s">
        <v>179</v>
      </c>
      <c r="I223" s="161">
        <v>42555</v>
      </c>
      <c r="J223" s="169">
        <v>42793</v>
      </c>
      <c r="K223" s="171">
        <f>J223-I223</f>
        <v>238</v>
      </c>
      <c r="L223" s="139">
        <v>0</v>
      </c>
      <c r="M223" s="141" t="s">
        <v>32</v>
      </c>
      <c r="N223" s="35" t="s">
        <v>36</v>
      </c>
      <c r="O223" s="36"/>
      <c r="P223" s="36"/>
      <c r="Q223" s="36"/>
      <c r="R223" s="114"/>
      <c r="S223" s="116">
        <v>0.1169</v>
      </c>
      <c r="T223" s="116">
        <v>0.1169</v>
      </c>
      <c r="U223" s="116">
        <v>0.1358</v>
      </c>
      <c r="V223" s="116">
        <v>0.1358</v>
      </c>
      <c r="W223" s="116">
        <v>0.1459</v>
      </c>
      <c r="X223" s="85">
        <v>0.1459</v>
      </c>
      <c r="Y223" s="101">
        <v>0.1014</v>
      </c>
      <c r="Z223" s="101">
        <v>0.1014</v>
      </c>
      <c r="AA223" s="40" t="s">
        <v>36</v>
      </c>
      <c r="AB223" s="43">
        <f t="shared" si="146"/>
        <v>1.0000000000000002</v>
      </c>
      <c r="AC223" s="42" t="s">
        <v>32</v>
      </c>
      <c r="AD223" s="43" t="s">
        <v>36</v>
      </c>
      <c r="AE223" s="41">
        <f>SUM(S223:U223:V223:W223:X223:Y223)</f>
        <v>0.89860000000000018</v>
      </c>
      <c r="AF223" s="44" t="s">
        <v>32</v>
      </c>
      <c r="AG223" s="143" t="str">
        <f t="shared" ref="AG223" si="154">IF(AE224=AE223,"CONFORME PLANEJAMENTO",IF(AE224&lt;AE223,"ATRASADA","ADIANTADA"))</f>
        <v>ATRASADA</v>
      </c>
      <c r="AH223" s="2"/>
    </row>
    <row r="224" spans="1:36" s="10" customFormat="1" ht="41.25" customHeight="1" thickBot="1" x14ac:dyDescent="0.35">
      <c r="A224" s="146"/>
      <c r="B224" s="180"/>
      <c r="C224" s="182"/>
      <c r="D224" s="184"/>
      <c r="E224" s="184"/>
      <c r="F224" s="168"/>
      <c r="G224" s="158"/>
      <c r="H224" s="160"/>
      <c r="I224" s="162"/>
      <c r="J224" s="170"/>
      <c r="K224" s="172"/>
      <c r="L224" s="140"/>
      <c r="M224" s="142"/>
      <c r="N224" s="45" t="s">
        <v>37</v>
      </c>
      <c r="O224" s="46"/>
      <c r="P224" s="46"/>
      <c r="Q224" s="46"/>
      <c r="R224" s="115"/>
      <c r="S224" s="115">
        <v>0</v>
      </c>
      <c r="T224" s="115">
        <v>0</v>
      </c>
      <c r="U224" s="115">
        <v>0</v>
      </c>
      <c r="V224" s="115">
        <v>0</v>
      </c>
      <c r="W224" s="115">
        <v>0</v>
      </c>
      <c r="X224" s="94">
        <v>0</v>
      </c>
      <c r="Y224" s="108">
        <v>0</v>
      </c>
      <c r="Z224" s="108">
        <v>0</v>
      </c>
      <c r="AA224" s="50" t="s">
        <v>37</v>
      </c>
      <c r="AB224" s="51">
        <f t="shared" si="146"/>
        <v>0</v>
      </c>
      <c r="AC224" s="52" t="s">
        <v>32</v>
      </c>
      <c r="AD224" s="53" t="s">
        <v>37</v>
      </c>
      <c r="AE224" s="51">
        <f>L223+SUM(O224:X224)</f>
        <v>0</v>
      </c>
      <c r="AF224" s="54" t="s">
        <v>32</v>
      </c>
      <c r="AG224" s="144"/>
      <c r="AH224" s="2"/>
      <c r="AJ224" s="58">
        <v>1</v>
      </c>
    </row>
    <row r="225" spans="1:36" s="10" customFormat="1" ht="24.95" customHeight="1" x14ac:dyDescent="0.3">
      <c r="A225" s="145"/>
      <c r="B225" s="179" t="s">
        <v>141</v>
      </c>
      <c r="C225" s="181" t="s">
        <v>32</v>
      </c>
      <c r="D225" s="183">
        <v>175.5</v>
      </c>
      <c r="E225" s="183">
        <v>175.5</v>
      </c>
      <c r="F225" s="167" t="s">
        <v>66</v>
      </c>
      <c r="G225" s="157" t="s">
        <v>186</v>
      </c>
      <c r="H225" s="159" t="s">
        <v>179</v>
      </c>
      <c r="I225" s="161">
        <v>42555</v>
      </c>
      <c r="J225" s="169">
        <v>42793</v>
      </c>
      <c r="K225" s="171">
        <f>J225-I225</f>
        <v>238</v>
      </c>
      <c r="L225" s="139">
        <v>0</v>
      </c>
      <c r="M225" s="141" t="s">
        <v>32</v>
      </c>
      <c r="N225" s="35" t="s">
        <v>36</v>
      </c>
      <c r="O225" s="36"/>
      <c r="P225" s="36"/>
      <c r="Q225" s="36"/>
      <c r="R225" s="114"/>
      <c r="S225" s="114">
        <v>8.5500000000000007E-2</v>
      </c>
      <c r="T225" s="114">
        <v>0.12520000000000001</v>
      </c>
      <c r="U225" s="114">
        <v>0.12520000000000001</v>
      </c>
      <c r="V225" s="114">
        <v>0.14099999999999999</v>
      </c>
      <c r="W225" s="114">
        <v>0.14099999999999999</v>
      </c>
      <c r="X225" s="85">
        <v>0.1525</v>
      </c>
      <c r="Y225" s="101">
        <v>0.1525</v>
      </c>
      <c r="Z225" s="101">
        <v>7.7100000000000002E-2</v>
      </c>
      <c r="AA225" s="40" t="s">
        <v>36</v>
      </c>
      <c r="AB225" s="43">
        <f t="shared" si="146"/>
        <v>1</v>
      </c>
      <c r="AC225" s="42" t="s">
        <v>32</v>
      </c>
      <c r="AD225" s="43" t="s">
        <v>36</v>
      </c>
      <c r="AE225" s="41">
        <f>SUM(S225:U225:V225:W225:X225:Y225)</f>
        <v>0.92289999999999994</v>
      </c>
      <c r="AF225" s="44" t="s">
        <v>32</v>
      </c>
      <c r="AG225" s="143" t="str">
        <f t="shared" ref="AG225" si="155">IF(AE226=AE225,"CONFORME PLANEJAMENTO",IF(AE226&lt;AE225,"ATRASADA","ADIANTADA"))</f>
        <v>ATRASADA</v>
      </c>
      <c r="AH225" s="2"/>
    </row>
    <row r="226" spans="1:36" s="10" customFormat="1" ht="41.25" customHeight="1" thickBot="1" x14ac:dyDescent="0.35">
      <c r="A226" s="146"/>
      <c r="B226" s="180"/>
      <c r="C226" s="182"/>
      <c r="D226" s="184"/>
      <c r="E226" s="184"/>
      <c r="F226" s="168"/>
      <c r="G226" s="158"/>
      <c r="H226" s="160"/>
      <c r="I226" s="162"/>
      <c r="J226" s="170"/>
      <c r="K226" s="172"/>
      <c r="L226" s="140"/>
      <c r="M226" s="142"/>
      <c r="N226" s="45" t="s">
        <v>37</v>
      </c>
      <c r="O226" s="46"/>
      <c r="P226" s="46"/>
      <c r="Q226" s="46"/>
      <c r="R226" s="115"/>
      <c r="S226" s="115">
        <v>0</v>
      </c>
      <c r="T226" s="115">
        <v>0</v>
      </c>
      <c r="U226" s="115">
        <v>0</v>
      </c>
      <c r="V226" s="115">
        <v>0</v>
      </c>
      <c r="W226" s="115">
        <v>0</v>
      </c>
      <c r="X226" s="94">
        <v>0</v>
      </c>
      <c r="Y226" s="108">
        <v>0</v>
      </c>
      <c r="Z226" s="108">
        <v>0</v>
      </c>
      <c r="AA226" s="50" t="s">
        <v>37</v>
      </c>
      <c r="AB226" s="51">
        <f t="shared" si="146"/>
        <v>0</v>
      </c>
      <c r="AC226" s="52" t="s">
        <v>32</v>
      </c>
      <c r="AD226" s="53" t="s">
        <v>37</v>
      </c>
      <c r="AE226" s="51">
        <f>L225+SUM(O226:X226)</f>
        <v>0</v>
      </c>
      <c r="AF226" s="54" t="s">
        <v>32</v>
      </c>
      <c r="AG226" s="144"/>
      <c r="AH226" s="2"/>
      <c r="AJ226" s="58">
        <v>1</v>
      </c>
    </row>
    <row r="227" spans="1:36" s="10" customFormat="1" ht="24.95" customHeight="1" x14ac:dyDescent="0.3">
      <c r="A227" s="145"/>
      <c r="B227" s="179" t="s">
        <v>142</v>
      </c>
      <c r="C227" s="181" t="s">
        <v>32</v>
      </c>
      <c r="D227" s="183">
        <v>427</v>
      </c>
      <c r="E227" s="183">
        <v>427</v>
      </c>
      <c r="F227" s="167" t="s">
        <v>47</v>
      </c>
      <c r="G227" s="157" t="s">
        <v>186</v>
      </c>
      <c r="H227" s="159" t="s">
        <v>179</v>
      </c>
      <c r="I227" s="161">
        <v>42555</v>
      </c>
      <c r="J227" s="169">
        <v>42793</v>
      </c>
      <c r="K227" s="171">
        <f>J227-I227</f>
        <v>238</v>
      </c>
      <c r="L227" s="139">
        <v>0</v>
      </c>
      <c r="M227" s="141" t="s">
        <v>32</v>
      </c>
      <c r="N227" s="35" t="s">
        <v>36</v>
      </c>
      <c r="O227" s="36"/>
      <c r="P227" s="36"/>
      <c r="Q227" s="36"/>
      <c r="R227" s="114"/>
      <c r="S227" s="114">
        <v>0.10150000000000001</v>
      </c>
      <c r="T227" s="114">
        <v>0.10150000000000001</v>
      </c>
      <c r="U227" s="114">
        <v>0.13100000000000001</v>
      </c>
      <c r="V227" s="114">
        <v>0.13100000000000001</v>
      </c>
      <c r="W227" s="114">
        <v>0.14749999999999999</v>
      </c>
      <c r="X227" s="85">
        <v>0.14749999999999999</v>
      </c>
      <c r="Y227" s="101">
        <v>0.12</v>
      </c>
      <c r="Z227" s="101">
        <v>0.12</v>
      </c>
      <c r="AA227" s="40" t="s">
        <v>36</v>
      </c>
      <c r="AB227" s="43">
        <f t="shared" si="146"/>
        <v>1</v>
      </c>
      <c r="AC227" s="42" t="s">
        <v>32</v>
      </c>
      <c r="AD227" s="43" t="s">
        <v>36</v>
      </c>
      <c r="AE227" s="41">
        <f>SUM(S227:U227:V227:W227:X227:Y227)</f>
        <v>0.88</v>
      </c>
      <c r="AF227" s="44" t="s">
        <v>32</v>
      </c>
      <c r="AG227" s="143" t="str">
        <f t="shared" ref="AG227" si="156">IF(AE228=AE227,"CONFORME PLANEJAMENTO",IF(AE228&lt;AE227,"ATRASADA","ADIANTADA"))</f>
        <v>ATRASADA</v>
      </c>
      <c r="AH227" s="2"/>
    </row>
    <row r="228" spans="1:36" s="10" customFormat="1" ht="41.25" customHeight="1" thickBot="1" x14ac:dyDescent="0.35">
      <c r="A228" s="146"/>
      <c r="B228" s="180"/>
      <c r="C228" s="182"/>
      <c r="D228" s="184"/>
      <c r="E228" s="184"/>
      <c r="F228" s="168"/>
      <c r="G228" s="158"/>
      <c r="H228" s="160"/>
      <c r="I228" s="162"/>
      <c r="J228" s="170"/>
      <c r="K228" s="172"/>
      <c r="L228" s="140"/>
      <c r="M228" s="142"/>
      <c r="N228" s="45" t="s">
        <v>37</v>
      </c>
      <c r="O228" s="46"/>
      <c r="P228" s="46"/>
      <c r="Q228" s="46"/>
      <c r="R228" s="115"/>
      <c r="S228" s="115">
        <v>0</v>
      </c>
      <c r="T228" s="115">
        <v>0</v>
      </c>
      <c r="U228" s="115">
        <v>0</v>
      </c>
      <c r="V228" s="115">
        <v>0</v>
      </c>
      <c r="W228" s="115">
        <v>0</v>
      </c>
      <c r="X228" s="94">
        <v>0</v>
      </c>
      <c r="Y228" s="108">
        <v>0</v>
      </c>
      <c r="Z228" s="108">
        <v>0</v>
      </c>
      <c r="AA228" s="50" t="s">
        <v>37</v>
      </c>
      <c r="AB228" s="51">
        <f t="shared" si="146"/>
        <v>0</v>
      </c>
      <c r="AC228" s="52" t="s">
        <v>32</v>
      </c>
      <c r="AD228" s="53" t="s">
        <v>37</v>
      </c>
      <c r="AE228" s="51">
        <f>L227+SUM(O228:X228)</f>
        <v>0</v>
      </c>
      <c r="AF228" s="54" t="s">
        <v>32</v>
      </c>
      <c r="AG228" s="144"/>
      <c r="AH228" s="2"/>
      <c r="AJ228" s="58">
        <v>1</v>
      </c>
    </row>
    <row r="229" spans="1:36" s="10" customFormat="1" ht="24.95" customHeight="1" x14ac:dyDescent="0.3">
      <c r="A229" s="145"/>
      <c r="B229" s="179" t="s">
        <v>143</v>
      </c>
      <c r="C229" s="181" t="s">
        <v>32</v>
      </c>
      <c r="D229" s="183">
        <v>668.2</v>
      </c>
      <c r="E229" s="183">
        <v>668.2</v>
      </c>
      <c r="F229" s="167" t="s">
        <v>47</v>
      </c>
      <c r="G229" s="157" t="s">
        <v>186</v>
      </c>
      <c r="H229" s="159" t="s">
        <v>179</v>
      </c>
      <c r="I229" s="161">
        <v>42555</v>
      </c>
      <c r="J229" s="169">
        <v>42793</v>
      </c>
      <c r="K229" s="171">
        <f>J229-I229</f>
        <v>238</v>
      </c>
      <c r="L229" s="139">
        <v>0</v>
      </c>
      <c r="M229" s="141" t="s">
        <v>32</v>
      </c>
      <c r="N229" s="35" t="s">
        <v>36</v>
      </c>
      <c r="O229" s="36"/>
      <c r="P229" s="36"/>
      <c r="Q229" s="36"/>
      <c r="R229" s="114"/>
      <c r="S229" s="114">
        <v>7.0999999999999994E-2</v>
      </c>
      <c r="T229" s="114">
        <v>0.11020000000000001</v>
      </c>
      <c r="U229" s="114">
        <v>0.11020000000000001</v>
      </c>
      <c r="V229" s="114">
        <v>0.14549999999999999</v>
      </c>
      <c r="W229" s="114">
        <v>0.14549999999999999</v>
      </c>
      <c r="X229" s="85">
        <v>0.1593</v>
      </c>
      <c r="Y229" s="101">
        <v>0.1593</v>
      </c>
      <c r="Z229" s="101">
        <v>9.9000000000000005E-2</v>
      </c>
      <c r="AA229" s="40" t="s">
        <v>36</v>
      </c>
      <c r="AB229" s="43">
        <f t="shared" si="146"/>
        <v>0.99999999999999989</v>
      </c>
      <c r="AC229" s="42" t="s">
        <v>32</v>
      </c>
      <c r="AD229" s="43" t="s">
        <v>36</v>
      </c>
      <c r="AE229" s="41">
        <f>SUM(S229:U229:V229:W229:X229:Y229)</f>
        <v>0.90099999999999991</v>
      </c>
      <c r="AF229" s="44" t="s">
        <v>32</v>
      </c>
      <c r="AG229" s="143" t="str">
        <f t="shared" ref="AG229" si="157">IF(AE230=AE229,"CONFORME PLANEJAMENTO",IF(AE230&lt;AE229,"ATRASADA","ADIANTADA"))</f>
        <v>ATRASADA</v>
      </c>
      <c r="AH229" s="2"/>
    </row>
    <row r="230" spans="1:36" s="10" customFormat="1" ht="41.25" customHeight="1" thickBot="1" x14ac:dyDescent="0.35">
      <c r="A230" s="146"/>
      <c r="B230" s="180"/>
      <c r="C230" s="182"/>
      <c r="D230" s="184"/>
      <c r="E230" s="184"/>
      <c r="F230" s="168"/>
      <c r="G230" s="158"/>
      <c r="H230" s="160"/>
      <c r="I230" s="162"/>
      <c r="J230" s="170"/>
      <c r="K230" s="172"/>
      <c r="L230" s="140"/>
      <c r="M230" s="142"/>
      <c r="N230" s="45" t="s">
        <v>37</v>
      </c>
      <c r="O230" s="46"/>
      <c r="P230" s="46"/>
      <c r="Q230" s="46"/>
      <c r="R230" s="115"/>
      <c r="S230" s="115">
        <v>0</v>
      </c>
      <c r="T230" s="115">
        <v>0</v>
      </c>
      <c r="U230" s="115">
        <v>0</v>
      </c>
      <c r="V230" s="115">
        <v>0</v>
      </c>
      <c r="W230" s="115">
        <v>0</v>
      </c>
      <c r="X230" s="94">
        <v>0</v>
      </c>
      <c r="Y230" s="108">
        <v>0</v>
      </c>
      <c r="Z230" s="108">
        <v>0</v>
      </c>
      <c r="AA230" s="50" t="s">
        <v>37</v>
      </c>
      <c r="AB230" s="51">
        <f t="shared" si="146"/>
        <v>0</v>
      </c>
      <c r="AC230" s="52" t="s">
        <v>32</v>
      </c>
      <c r="AD230" s="53" t="s">
        <v>37</v>
      </c>
      <c r="AE230" s="51">
        <f>L229+SUM(O230:X230)</f>
        <v>0</v>
      </c>
      <c r="AF230" s="54" t="s">
        <v>32</v>
      </c>
      <c r="AG230" s="144"/>
      <c r="AH230" s="2"/>
      <c r="AJ230" s="58">
        <v>1</v>
      </c>
    </row>
    <row r="231" spans="1:36" s="10" customFormat="1" ht="35.1" customHeight="1" thickBot="1" x14ac:dyDescent="0.35">
      <c r="A231" s="122" t="s">
        <v>144</v>
      </c>
      <c r="B231" s="55" t="s">
        <v>145</v>
      </c>
      <c r="C231" s="62"/>
      <c r="D231" s="63"/>
      <c r="E231" s="63"/>
      <c r="F231" s="64"/>
      <c r="G231" s="64"/>
      <c r="H231" s="64"/>
      <c r="I231" s="65"/>
      <c r="J231" s="65"/>
      <c r="K231" s="66"/>
      <c r="L231" s="67"/>
      <c r="M231" s="68"/>
      <c r="N231" s="69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70"/>
      <c r="AB231" s="71"/>
      <c r="AC231" s="72"/>
      <c r="AD231" s="71"/>
      <c r="AE231" s="71"/>
      <c r="AF231" s="72"/>
      <c r="AG231" s="73"/>
      <c r="AH231" s="2"/>
    </row>
    <row r="232" spans="1:36" s="10" customFormat="1" ht="24.95" customHeight="1" x14ac:dyDescent="0.3">
      <c r="A232" s="145"/>
      <c r="B232" s="147" t="s">
        <v>146</v>
      </c>
      <c r="C232" s="181" t="s">
        <v>32</v>
      </c>
      <c r="D232" s="183">
        <v>682</v>
      </c>
      <c r="E232" s="185">
        <v>682</v>
      </c>
      <c r="F232" s="167" t="s">
        <v>35</v>
      </c>
      <c r="G232" s="157" t="s">
        <v>34</v>
      </c>
      <c r="H232" s="159" t="s">
        <v>35</v>
      </c>
      <c r="I232" s="161">
        <v>41988</v>
      </c>
      <c r="J232" s="169">
        <v>42094</v>
      </c>
      <c r="K232" s="165"/>
      <c r="L232" s="139">
        <v>1</v>
      </c>
      <c r="M232" s="141" t="s">
        <v>32</v>
      </c>
      <c r="N232" s="35" t="s">
        <v>36</v>
      </c>
      <c r="O232" s="36"/>
      <c r="P232" s="36"/>
      <c r="Q232" s="36"/>
      <c r="R232" s="36"/>
      <c r="S232" s="36"/>
      <c r="T232" s="36"/>
      <c r="U232" s="36"/>
      <c r="V232" s="36"/>
      <c r="W232" s="36"/>
      <c r="X232" s="37"/>
      <c r="Y232" s="38"/>
      <c r="Z232" s="39"/>
      <c r="AA232" s="40" t="s">
        <v>36</v>
      </c>
      <c r="AB232" s="43">
        <f>SUM(O232:Z232)</f>
        <v>0</v>
      </c>
      <c r="AC232" s="42" t="s">
        <v>32</v>
      </c>
      <c r="AD232" s="43" t="s">
        <v>36</v>
      </c>
      <c r="AE232" s="41">
        <f>L232+SUM(O232:X232)</f>
        <v>1</v>
      </c>
      <c r="AF232" s="44" t="s">
        <v>32</v>
      </c>
      <c r="AG232" s="143" t="str">
        <f t="shared" ref="AG232" si="158">IF(AE233=AE232,"CONFORME PLANEJAMENTO",IF(AE233&lt;AE232,"ATRASADA","ADIANTADA"))</f>
        <v>CONFORME PLANEJAMENTO</v>
      </c>
      <c r="AH232" s="2"/>
    </row>
    <row r="233" spans="1:36" s="10" customFormat="1" ht="41.25" customHeight="1" thickBot="1" x14ac:dyDescent="0.35">
      <c r="A233" s="146"/>
      <c r="B233" s="148"/>
      <c r="C233" s="182"/>
      <c r="D233" s="184"/>
      <c r="E233" s="186"/>
      <c r="F233" s="168"/>
      <c r="G233" s="158"/>
      <c r="H233" s="160"/>
      <c r="I233" s="162"/>
      <c r="J233" s="170"/>
      <c r="K233" s="166"/>
      <c r="L233" s="140"/>
      <c r="M233" s="142"/>
      <c r="N233" s="45" t="s">
        <v>37</v>
      </c>
      <c r="O233" s="46"/>
      <c r="P233" s="46"/>
      <c r="Q233" s="46"/>
      <c r="R233" s="46"/>
      <c r="S233" s="46"/>
      <c r="T233" s="46"/>
      <c r="U233" s="46"/>
      <c r="V233" s="46"/>
      <c r="W233" s="46"/>
      <c r="X233" s="47"/>
      <c r="Y233" s="48"/>
      <c r="Z233" s="49"/>
      <c r="AA233" s="50" t="s">
        <v>37</v>
      </c>
      <c r="AB233" s="61">
        <f>SUM(O233:Z233)</f>
        <v>0</v>
      </c>
      <c r="AC233" s="52" t="s">
        <v>32</v>
      </c>
      <c r="AD233" s="53" t="s">
        <v>37</v>
      </c>
      <c r="AE233" s="51">
        <f>L232+SUM(O233:X233)</f>
        <v>1</v>
      </c>
      <c r="AF233" s="54" t="s">
        <v>32</v>
      </c>
      <c r="AG233" s="144"/>
      <c r="AH233" s="2"/>
      <c r="AI233" s="58">
        <v>1</v>
      </c>
    </row>
    <row r="234" spans="1:36" s="10" customFormat="1" ht="24.95" customHeight="1" x14ac:dyDescent="0.3">
      <c r="A234" s="145"/>
      <c r="B234" s="147" t="s">
        <v>147</v>
      </c>
      <c r="C234" s="181" t="s">
        <v>32</v>
      </c>
      <c r="D234" s="183">
        <v>131</v>
      </c>
      <c r="E234" s="185">
        <v>131</v>
      </c>
      <c r="F234" s="167" t="s">
        <v>35</v>
      </c>
      <c r="G234" s="157" t="s">
        <v>34</v>
      </c>
      <c r="H234" s="159" t="s">
        <v>35</v>
      </c>
      <c r="I234" s="161">
        <v>41988</v>
      </c>
      <c r="J234" s="169">
        <v>42094</v>
      </c>
      <c r="K234" s="165"/>
      <c r="L234" s="139">
        <v>1</v>
      </c>
      <c r="M234" s="141" t="s">
        <v>32</v>
      </c>
      <c r="N234" s="35" t="s">
        <v>36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7"/>
      <c r="Y234" s="38"/>
      <c r="Z234" s="39"/>
      <c r="AA234" s="40" t="s">
        <v>36</v>
      </c>
      <c r="AB234" s="43">
        <f t="shared" ref="AB234:AB243" si="159">SUM(O234:Z234)</f>
        <v>0</v>
      </c>
      <c r="AC234" s="42" t="s">
        <v>32</v>
      </c>
      <c r="AD234" s="43" t="s">
        <v>36</v>
      </c>
      <c r="AE234" s="41">
        <f>L234+SUM(O234:X234)</f>
        <v>1</v>
      </c>
      <c r="AF234" s="44" t="s">
        <v>32</v>
      </c>
      <c r="AG234" s="143" t="str">
        <f t="shared" ref="AG234" si="160">IF(AE235=AE234,"CONFORME PLANEJAMENTO",IF(AE235&lt;AE234,"ATRASADA","ADIANTADA"))</f>
        <v>CONFORME PLANEJAMENTO</v>
      </c>
      <c r="AH234" s="2"/>
    </row>
    <row r="235" spans="1:36" s="10" customFormat="1" ht="41.25" customHeight="1" thickBot="1" x14ac:dyDescent="0.35">
      <c r="A235" s="146"/>
      <c r="B235" s="148"/>
      <c r="C235" s="182"/>
      <c r="D235" s="184"/>
      <c r="E235" s="186"/>
      <c r="F235" s="168"/>
      <c r="G235" s="158"/>
      <c r="H235" s="160"/>
      <c r="I235" s="162"/>
      <c r="J235" s="170"/>
      <c r="K235" s="166"/>
      <c r="L235" s="140"/>
      <c r="M235" s="142"/>
      <c r="N235" s="45" t="s">
        <v>37</v>
      </c>
      <c r="O235" s="46"/>
      <c r="P235" s="46"/>
      <c r="Q235" s="46"/>
      <c r="R235" s="46"/>
      <c r="S235" s="46"/>
      <c r="T235" s="46"/>
      <c r="U235" s="46"/>
      <c r="V235" s="46"/>
      <c r="W235" s="46"/>
      <c r="X235" s="47"/>
      <c r="Y235" s="48"/>
      <c r="Z235" s="49"/>
      <c r="AA235" s="50" t="s">
        <v>37</v>
      </c>
      <c r="AB235" s="61">
        <f t="shared" si="159"/>
        <v>0</v>
      </c>
      <c r="AC235" s="52" t="s">
        <v>32</v>
      </c>
      <c r="AD235" s="53" t="s">
        <v>37</v>
      </c>
      <c r="AE235" s="51">
        <f>L234+SUM(O235:X235)</f>
        <v>1</v>
      </c>
      <c r="AF235" s="54" t="s">
        <v>32</v>
      </c>
      <c r="AG235" s="144"/>
      <c r="AH235" s="2"/>
      <c r="AI235" s="58">
        <v>1</v>
      </c>
    </row>
    <row r="236" spans="1:36" s="10" customFormat="1" ht="24.95" customHeight="1" x14ac:dyDescent="0.3">
      <c r="A236" s="145"/>
      <c r="B236" s="147" t="s">
        <v>148</v>
      </c>
      <c r="C236" s="181" t="s">
        <v>32</v>
      </c>
      <c r="D236" s="183">
        <v>524</v>
      </c>
      <c r="E236" s="185">
        <v>524</v>
      </c>
      <c r="F236" s="167" t="s">
        <v>35</v>
      </c>
      <c r="G236" s="157" t="s">
        <v>34</v>
      </c>
      <c r="H236" s="159" t="s">
        <v>35</v>
      </c>
      <c r="I236" s="161">
        <v>41988</v>
      </c>
      <c r="J236" s="169">
        <v>42094</v>
      </c>
      <c r="K236" s="165"/>
      <c r="L236" s="139">
        <v>1</v>
      </c>
      <c r="M236" s="141" t="s">
        <v>32</v>
      </c>
      <c r="N236" s="35" t="s">
        <v>36</v>
      </c>
      <c r="O236" s="36"/>
      <c r="P236" s="36"/>
      <c r="Q236" s="36"/>
      <c r="R236" s="36"/>
      <c r="S236" s="36"/>
      <c r="T236" s="36"/>
      <c r="U236" s="36"/>
      <c r="V236" s="36"/>
      <c r="W236" s="36"/>
      <c r="X236" s="37"/>
      <c r="Y236" s="38"/>
      <c r="Z236" s="39"/>
      <c r="AA236" s="40" t="s">
        <v>36</v>
      </c>
      <c r="AB236" s="43">
        <f t="shared" si="159"/>
        <v>0</v>
      </c>
      <c r="AC236" s="42" t="s">
        <v>32</v>
      </c>
      <c r="AD236" s="43" t="s">
        <v>36</v>
      </c>
      <c r="AE236" s="41">
        <f>L236+SUM(O236:X236)</f>
        <v>1</v>
      </c>
      <c r="AF236" s="44" t="s">
        <v>32</v>
      </c>
      <c r="AG236" s="143" t="str">
        <f t="shared" ref="AG236" si="161">IF(AE237=AE236,"CONFORME PLANEJAMENTO",IF(AE237&lt;AE236,"ATRASADA","ADIANTADA"))</f>
        <v>CONFORME PLANEJAMENTO</v>
      </c>
      <c r="AH236" s="2"/>
    </row>
    <row r="237" spans="1:36" s="10" customFormat="1" ht="41.25" customHeight="1" thickBot="1" x14ac:dyDescent="0.35">
      <c r="A237" s="146"/>
      <c r="B237" s="148"/>
      <c r="C237" s="182"/>
      <c r="D237" s="184"/>
      <c r="E237" s="186"/>
      <c r="F237" s="168"/>
      <c r="G237" s="158"/>
      <c r="H237" s="160"/>
      <c r="I237" s="162"/>
      <c r="J237" s="170"/>
      <c r="K237" s="166"/>
      <c r="L237" s="140"/>
      <c r="M237" s="142"/>
      <c r="N237" s="45" t="s">
        <v>37</v>
      </c>
      <c r="O237" s="46"/>
      <c r="P237" s="46"/>
      <c r="Q237" s="46"/>
      <c r="R237" s="46"/>
      <c r="S237" s="46"/>
      <c r="T237" s="46"/>
      <c r="U237" s="46"/>
      <c r="V237" s="46"/>
      <c r="W237" s="46"/>
      <c r="X237" s="47"/>
      <c r="Y237" s="48"/>
      <c r="Z237" s="49"/>
      <c r="AA237" s="50" t="s">
        <v>37</v>
      </c>
      <c r="AB237" s="61">
        <f t="shared" si="159"/>
        <v>0</v>
      </c>
      <c r="AC237" s="52" t="s">
        <v>32</v>
      </c>
      <c r="AD237" s="53" t="s">
        <v>37</v>
      </c>
      <c r="AE237" s="51">
        <f>L236+SUM(O237:X237)</f>
        <v>1</v>
      </c>
      <c r="AF237" s="54" t="s">
        <v>32</v>
      </c>
      <c r="AG237" s="144"/>
      <c r="AH237" s="2"/>
      <c r="AI237" s="58">
        <v>1</v>
      </c>
    </row>
    <row r="238" spans="1:36" s="10" customFormat="1" ht="24.95" customHeight="1" x14ac:dyDescent="0.3">
      <c r="A238" s="145"/>
      <c r="B238" s="147" t="s">
        <v>149</v>
      </c>
      <c r="C238" s="181" t="s">
        <v>32</v>
      </c>
      <c r="D238" s="183">
        <v>611</v>
      </c>
      <c r="E238" s="185">
        <v>611</v>
      </c>
      <c r="F238" s="167" t="s">
        <v>35</v>
      </c>
      <c r="G238" s="157" t="s">
        <v>34</v>
      </c>
      <c r="H238" s="159" t="s">
        <v>35</v>
      </c>
      <c r="I238" s="161">
        <v>41988</v>
      </c>
      <c r="J238" s="169">
        <v>42094</v>
      </c>
      <c r="K238" s="165"/>
      <c r="L238" s="139">
        <v>1</v>
      </c>
      <c r="M238" s="141" t="s">
        <v>32</v>
      </c>
      <c r="N238" s="35" t="s">
        <v>36</v>
      </c>
      <c r="O238" s="36"/>
      <c r="P238" s="36"/>
      <c r="Q238" s="36"/>
      <c r="R238" s="36"/>
      <c r="S238" s="36"/>
      <c r="T238" s="36"/>
      <c r="U238" s="36"/>
      <c r="V238" s="36"/>
      <c r="W238" s="36"/>
      <c r="X238" s="37"/>
      <c r="Y238" s="38"/>
      <c r="Z238" s="39"/>
      <c r="AA238" s="40" t="s">
        <v>36</v>
      </c>
      <c r="AB238" s="43">
        <f t="shared" si="159"/>
        <v>0</v>
      </c>
      <c r="AC238" s="42" t="s">
        <v>32</v>
      </c>
      <c r="AD238" s="43" t="s">
        <v>36</v>
      </c>
      <c r="AE238" s="41">
        <f>L238+SUM(O238:X238)</f>
        <v>1</v>
      </c>
      <c r="AF238" s="44" t="s">
        <v>32</v>
      </c>
      <c r="AG238" s="143" t="str">
        <f t="shared" ref="AG238" si="162">IF(AE239=AE238,"CONFORME PLANEJAMENTO",IF(AE239&lt;AE238,"ATRASADA","ADIANTADA"))</f>
        <v>CONFORME PLANEJAMENTO</v>
      </c>
      <c r="AH238" s="2"/>
    </row>
    <row r="239" spans="1:36" s="10" customFormat="1" ht="41.25" customHeight="1" thickBot="1" x14ac:dyDescent="0.35">
      <c r="A239" s="146"/>
      <c r="B239" s="148"/>
      <c r="C239" s="182"/>
      <c r="D239" s="184"/>
      <c r="E239" s="186"/>
      <c r="F239" s="168"/>
      <c r="G239" s="158"/>
      <c r="H239" s="160"/>
      <c r="I239" s="162"/>
      <c r="J239" s="170"/>
      <c r="K239" s="166"/>
      <c r="L239" s="140"/>
      <c r="M239" s="142"/>
      <c r="N239" s="45" t="s">
        <v>37</v>
      </c>
      <c r="O239" s="46"/>
      <c r="P239" s="46"/>
      <c r="Q239" s="46"/>
      <c r="R239" s="46"/>
      <c r="S239" s="46"/>
      <c r="T239" s="46"/>
      <c r="U239" s="46"/>
      <c r="V239" s="46"/>
      <c r="W239" s="46"/>
      <c r="X239" s="47"/>
      <c r="Y239" s="48"/>
      <c r="Z239" s="49"/>
      <c r="AA239" s="50" t="s">
        <v>37</v>
      </c>
      <c r="AB239" s="61">
        <f t="shared" si="159"/>
        <v>0</v>
      </c>
      <c r="AC239" s="52" t="s">
        <v>32</v>
      </c>
      <c r="AD239" s="53" t="s">
        <v>37</v>
      </c>
      <c r="AE239" s="51">
        <f>L238+SUM(O239:X239)</f>
        <v>1</v>
      </c>
      <c r="AF239" s="54" t="s">
        <v>32</v>
      </c>
      <c r="AG239" s="144"/>
      <c r="AH239" s="2"/>
      <c r="AI239" s="58">
        <v>1</v>
      </c>
    </row>
    <row r="240" spans="1:36" s="10" customFormat="1" ht="24.95" customHeight="1" x14ac:dyDescent="0.3">
      <c r="A240" s="145"/>
      <c r="B240" s="147" t="s">
        <v>150</v>
      </c>
      <c r="C240" s="181" t="s">
        <v>32</v>
      </c>
      <c r="D240" s="183">
        <v>690</v>
      </c>
      <c r="E240" s="185">
        <v>690</v>
      </c>
      <c r="F240" s="167" t="s">
        <v>35</v>
      </c>
      <c r="G240" s="157" t="s">
        <v>34</v>
      </c>
      <c r="H240" s="159" t="s">
        <v>35</v>
      </c>
      <c r="I240" s="161">
        <v>41988</v>
      </c>
      <c r="J240" s="169">
        <v>42094</v>
      </c>
      <c r="K240" s="165"/>
      <c r="L240" s="139">
        <v>1</v>
      </c>
      <c r="M240" s="141" t="s">
        <v>32</v>
      </c>
      <c r="N240" s="35" t="s">
        <v>36</v>
      </c>
      <c r="O240" s="36"/>
      <c r="P240" s="36"/>
      <c r="Q240" s="36"/>
      <c r="R240" s="36"/>
      <c r="S240" s="36"/>
      <c r="T240" s="36"/>
      <c r="U240" s="36"/>
      <c r="V240" s="36"/>
      <c r="W240" s="36"/>
      <c r="X240" s="37"/>
      <c r="Y240" s="38"/>
      <c r="Z240" s="39"/>
      <c r="AA240" s="40" t="s">
        <v>36</v>
      </c>
      <c r="AB240" s="43">
        <f t="shared" si="159"/>
        <v>0</v>
      </c>
      <c r="AC240" s="42" t="s">
        <v>32</v>
      </c>
      <c r="AD240" s="43" t="s">
        <v>36</v>
      </c>
      <c r="AE240" s="41">
        <f>L240+SUM(O240:X240)</f>
        <v>1</v>
      </c>
      <c r="AF240" s="44" t="s">
        <v>32</v>
      </c>
      <c r="AG240" s="143" t="str">
        <f t="shared" ref="AG240" si="163">IF(AE241=AE240,"CONFORME PLANEJAMENTO",IF(AE241&lt;AE240,"ATRASADA","ADIANTADA"))</f>
        <v>CONFORME PLANEJAMENTO</v>
      </c>
      <c r="AH240" s="2"/>
    </row>
    <row r="241" spans="1:37" s="10" customFormat="1" ht="41.25" customHeight="1" thickBot="1" x14ac:dyDescent="0.35">
      <c r="A241" s="146"/>
      <c r="B241" s="148"/>
      <c r="C241" s="182"/>
      <c r="D241" s="184"/>
      <c r="E241" s="186"/>
      <c r="F241" s="168"/>
      <c r="G241" s="158"/>
      <c r="H241" s="160"/>
      <c r="I241" s="162"/>
      <c r="J241" s="170"/>
      <c r="K241" s="166"/>
      <c r="L241" s="140"/>
      <c r="M241" s="142"/>
      <c r="N241" s="45" t="s">
        <v>37</v>
      </c>
      <c r="O241" s="46"/>
      <c r="P241" s="46"/>
      <c r="Q241" s="46"/>
      <c r="R241" s="46"/>
      <c r="S241" s="46"/>
      <c r="T241" s="46"/>
      <c r="U241" s="46"/>
      <c r="V241" s="46"/>
      <c r="W241" s="46"/>
      <c r="X241" s="47"/>
      <c r="Y241" s="48"/>
      <c r="Z241" s="49"/>
      <c r="AA241" s="50" t="s">
        <v>37</v>
      </c>
      <c r="AB241" s="61">
        <f t="shared" si="159"/>
        <v>0</v>
      </c>
      <c r="AC241" s="52" t="s">
        <v>32</v>
      </c>
      <c r="AD241" s="53" t="s">
        <v>37</v>
      </c>
      <c r="AE241" s="51">
        <f>L240+SUM(O241:X241)</f>
        <v>1</v>
      </c>
      <c r="AF241" s="54" t="s">
        <v>32</v>
      </c>
      <c r="AG241" s="144"/>
      <c r="AH241" s="2"/>
      <c r="AI241" s="58">
        <v>1</v>
      </c>
    </row>
    <row r="242" spans="1:37" s="10" customFormat="1" ht="24.95" customHeight="1" x14ac:dyDescent="0.3">
      <c r="A242" s="145"/>
      <c r="B242" s="179" t="s">
        <v>151</v>
      </c>
      <c r="C242" s="181" t="s">
        <v>32</v>
      </c>
      <c r="D242" s="151">
        <v>86</v>
      </c>
      <c r="E242" s="151">
        <v>86</v>
      </c>
      <c r="F242" s="167" t="s">
        <v>47</v>
      </c>
      <c r="G242" s="157" t="s">
        <v>34</v>
      </c>
      <c r="H242" s="159" t="s">
        <v>35</v>
      </c>
      <c r="I242" s="161">
        <v>42373</v>
      </c>
      <c r="J242" s="163">
        <v>42469</v>
      </c>
      <c r="K242" s="165"/>
      <c r="L242" s="139">
        <v>0.63</v>
      </c>
      <c r="M242" s="141" t="s">
        <v>32</v>
      </c>
      <c r="N242" s="35" t="s">
        <v>36</v>
      </c>
      <c r="O242" s="36">
        <v>0.36</v>
      </c>
      <c r="P242" s="36">
        <v>0.01</v>
      </c>
      <c r="Q242" s="36">
        <v>0</v>
      </c>
      <c r="R242" s="36"/>
      <c r="S242" s="36"/>
      <c r="T242" s="36"/>
      <c r="U242" s="36"/>
      <c r="V242" s="36"/>
      <c r="W242" s="36"/>
      <c r="X242" s="37"/>
      <c r="Y242" s="38"/>
      <c r="Z242" s="39"/>
      <c r="AA242" s="40" t="s">
        <v>36</v>
      </c>
      <c r="AB242" s="43">
        <f>SUM(O242:Z242)</f>
        <v>0.37</v>
      </c>
      <c r="AC242" s="42" t="s">
        <v>32</v>
      </c>
      <c r="AD242" s="43" t="s">
        <v>36</v>
      </c>
      <c r="AE242" s="41">
        <f>SUM(L242,O242:P242)</f>
        <v>1</v>
      </c>
      <c r="AF242" s="44" t="s">
        <v>32</v>
      </c>
      <c r="AG242" s="143" t="str">
        <f t="shared" ref="AG242" si="164">IF(AE243=AE242,"CONFORME PLANEJAMENTO",IF(AE243&lt;AE242,"ATRASADA","ADIANTADA"))</f>
        <v>CONFORME PLANEJAMENTO</v>
      </c>
      <c r="AH242" s="2"/>
    </row>
    <row r="243" spans="1:37" s="10" customFormat="1" ht="41.25" customHeight="1" thickBot="1" x14ac:dyDescent="0.35">
      <c r="A243" s="146"/>
      <c r="B243" s="180"/>
      <c r="C243" s="182"/>
      <c r="D243" s="152"/>
      <c r="E243" s="152"/>
      <c r="F243" s="168"/>
      <c r="G243" s="158"/>
      <c r="H243" s="160"/>
      <c r="I243" s="162"/>
      <c r="J243" s="164"/>
      <c r="K243" s="166"/>
      <c r="L243" s="140"/>
      <c r="M243" s="142"/>
      <c r="N243" s="45" t="s">
        <v>37</v>
      </c>
      <c r="O243" s="46">
        <v>0.23</v>
      </c>
      <c r="P243" s="46">
        <v>0.13</v>
      </c>
      <c r="Q243" s="46">
        <v>0.01</v>
      </c>
      <c r="R243" s="46"/>
      <c r="S243" s="46"/>
      <c r="T243" s="46"/>
      <c r="U243" s="46"/>
      <c r="V243" s="46"/>
      <c r="W243" s="46"/>
      <c r="X243" s="47"/>
      <c r="Y243" s="48"/>
      <c r="Z243" s="49"/>
      <c r="AA243" s="50" t="s">
        <v>37</v>
      </c>
      <c r="AB243" s="61">
        <f t="shared" si="159"/>
        <v>0.37</v>
      </c>
      <c r="AC243" s="52" t="s">
        <v>32</v>
      </c>
      <c r="AD243" s="53" t="s">
        <v>37</v>
      </c>
      <c r="AE243" s="51">
        <f>L242+SUM(O243:X243)</f>
        <v>1</v>
      </c>
      <c r="AF243" s="54" t="s">
        <v>32</v>
      </c>
      <c r="AG243" s="144"/>
      <c r="AH243" s="2"/>
      <c r="AJ243" s="58">
        <v>1</v>
      </c>
    </row>
    <row r="244" spans="1:37" s="10" customFormat="1" ht="24.95" customHeight="1" x14ac:dyDescent="0.3">
      <c r="A244" s="145"/>
      <c r="B244" s="147" t="s">
        <v>173</v>
      </c>
      <c r="C244" s="149" t="s">
        <v>32</v>
      </c>
      <c r="D244" s="151">
        <v>57</v>
      </c>
      <c r="E244" s="153">
        <v>57</v>
      </c>
      <c r="F244" s="155" t="s">
        <v>66</v>
      </c>
      <c r="G244" s="157" t="s">
        <v>34</v>
      </c>
      <c r="H244" s="159" t="s">
        <v>35</v>
      </c>
      <c r="I244" s="161">
        <v>42470</v>
      </c>
      <c r="J244" s="163">
        <v>42525</v>
      </c>
      <c r="K244" s="165"/>
      <c r="L244" s="139">
        <v>0</v>
      </c>
      <c r="M244" s="141" t="s">
        <v>32</v>
      </c>
      <c r="N244" s="35" t="s">
        <v>36</v>
      </c>
      <c r="O244" s="82"/>
      <c r="P244" s="112">
        <v>0.21</v>
      </c>
      <c r="Q244" s="112">
        <v>0.43</v>
      </c>
      <c r="R244" s="112">
        <v>0.36</v>
      </c>
      <c r="S244" s="82"/>
      <c r="T244" s="82"/>
      <c r="U244" s="82"/>
      <c r="V244" s="82"/>
      <c r="W244" s="82"/>
      <c r="X244" s="37"/>
      <c r="Y244" s="38"/>
      <c r="Z244" s="39"/>
      <c r="AA244" s="40" t="s">
        <v>36</v>
      </c>
      <c r="AB244" s="43">
        <f>SUM(O244:Z244)</f>
        <v>1</v>
      </c>
      <c r="AC244" s="42" t="s">
        <v>32</v>
      </c>
      <c r="AD244" s="43" t="s">
        <v>36</v>
      </c>
      <c r="AE244" s="41">
        <f>SUM(L244,O244:Q244)</f>
        <v>0.64</v>
      </c>
      <c r="AF244" s="44" t="s">
        <v>32</v>
      </c>
      <c r="AG244" s="143" t="str">
        <f t="shared" ref="AG244" si="165">IF(AE245=AE244,"CONFORME PLANEJAMENTO",IF(AE245&lt;AE244,"ATRASADA","ADIANTADA"))</f>
        <v>ATRASADA</v>
      </c>
      <c r="AH244" s="2"/>
    </row>
    <row r="245" spans="1:37" s="10" customFormat="1" ht="41.25" customHeight="1" thickBot="1" x14ac:dyDescent="0.35">
      <c r="A245" s="146"/>
      <c r="B245" s="148"/>
      <c r="C245" s="150"/>
      <c r="D245" s="152"/>
      <c r="E245" s="154"/>
      <c r="F245" s="156"/>
      <c r="G245" s="158"/>
      <c r="H245" s="160"/>
      <c r="I245" s="162"/>
      <c r="J245" s="164"/>
      <c r="K245" s="166"/>
      <c r="L245" s="140"/>
      <c r="M245" s="142"/>
      <c r="N245" s="45" t="s">
        <v>37</v>
      </c>
      <c r="O245" s="83"/>
      <c r="P245" s="113">
        <v>0</v>
      </c>
      <c r="Q245" s="113">
        <v>0</v>
      </c>
      <c r="R245" s="113">
        <v>0</v>
      </c>
      <c r="S245" s="83"/>
      <c r="T245" s="83"/>
      <c r="U245" s="83"/>
      <c r="V245" s="83"/>
      <c r="W245" s="83"/>
      <c r="X245" s="47"/>
      <c r="Y245" s="48"/>
      <c r="Z245" s="49"/>
      <c r="AA245" s="50" t="s">
        <v>37</v>
      </c>
      <c r="AB245" s="61">
        <f t="shared" ref="AB245" si="166">SUM(O245:Z245)</f>
        <v>0</v>
      </c>
      <c r="AC245" s="52" t="s">
        <v>32</v>
      </c>
      <c r="AD245" s="53" t="s">
        <v>37</v>
      </c>
      <c r="AE245" s="51">
        <f>L244+SUM(O245:X245)</f>
        <v>0</v>
      </c>
      <c r="AF245" s="54" t="s">
        <v>32</v>
      </c>
      <c r="AG245" s="144"/>
      <c r="AH245" s="2"/>
      <c r="AJ245" s="58">
        <v>1</v>
      </c>
    </row>
    <row r="246" spans="1:37" s="10" customFormat="1" ht="24.95" customHeight="1" x14ac:dyDescent="0.3">
      <c r="A246" s="145"/>
      <c r="B246" s="147" t="s">
        <v>174</v>
      </c>
      <c r="C246" s="149" t="s">
        <v>32</v>
      </c>
      <c r="D246" s="151">
        <v>195</v>
      </c>
      <c r="E246" s="153">
        <v>195</v>
      </c>
      <c r="F246" s="155" t="s">
        <v>66</v>
      </c>
      <c r="G246" s="157" t="s">
        <v>34</v>
      </c>
      <c r="H246" s="159" t="s">
        <v>35</v>
      </c>
      <c r="I246" s="161">
        <v>42470</v>
      </c>
      <c r="J246" s="163">
        <v>42525</v>
      </c>
      <c r="K246" s="165"/>
      <c r="L246" s="139">
        <v>0</v>
      </c>
      <c r="M246" s="141" t="s">
        <v>32</v>
      </c>
      <c r="N246" s="35" t="s">
        <v>36</v>
      </c>
      <c r="O246" s="82"/>
      <c r="P246" s="112">
        <v>0.21</v>
      </c>
      <c r="Q246" s="112">
        <v>0.43</v>
      </c>
      <c r="R246" s="112">
        <v>0.36</v>
      </c>
      <c r="S246" s="82"/>
      <c r="T246" s="82"/>
      <c r="U246" s="82"/>
      <c r="V246" s="82"/>
      <c r="W246" s="82"/>
      <c r="X246" s="37"/>
      <c r="Y246" s="38"/>
      <c r="Z246" s="39"/>
      <c r="AA246" s="40" t="s">
        <v>36</v>
      </c>
      <c r="AB246" s="43">
        <f>SUM(O246:Z246)</f>
        <v>1</v>
      </c>
      <c r="AC246" s="42" t="s">
        <v>32</v>
      </c>
      <c r="AD246" s="43" t="s">
        <v>36</v>
      </c>
      <c r="AE246" s="41">
        <f>SUM(P246:Q246)</f>
        <v>0.64</v>
      </c>
      <c r="AF246" s="44" t="s">
        <v>32</v>
      </c>
      <c r="AG246" s="143" t="str">
        <f t="shared" ref="AG246" si="167">IF(AE247=AE246,"CONFORME PLANEJAMENTO",IF(AE247&lt;AE246,"ATRASADA","ADIANTADA"))</f>
        <v>ATRASADA</v>
      </c>
      <c r="AH246" s="2"/>
    </row>
    <row r="247" spans="1:37" s="10" customFormat="1" ht="41.25" customHeight="1" thickBot="1" x14ac:dyDescent="0.35">
      <c r="A247" s="146"/>
      <c r="B247" s="148"/>
      <c r="C247" s="150"/>
      <c r="D247" s="152"/>
      <c r="E247" s="154"/>
      <c r="F247" s="156"/>
      <c r="G247" s="158"/>
      <c r="H247" s="160"/>
      <c r="I247" s="162"/>
      <c r="J247" s="164"/>
      <c r="K247" s="166"/>
      <c r="L247" s="140"/>
      <c r="M247" s="142"/>
      <c r="N247" s="45" t="s">
        <v>37</v>
      </c>
      <c r="O247" s="83"/>
      <c r="P247" s="113">
        <v>0</v>
      </c>
      <c r="Q247" s="113">
        <v>0</v>
      </c>
      <c r="R247" s="113">
        <v>0</v>
      </c>
      <c r="S247" s="83"/>
      <c r="T247" s="83"/>
      <c r="U247" s="83"/>
      <c r="V247" s="83"/>
      <c r="W247" s="83"/>
      <c r="X247" s="47"/>
      <c r="Y247" s="48"/>
      <c r="Z247" s="49"/>
      <c r="AA247" s="50" t="s">
        <v>37</v>
      </c>
      <c r="AB247" s="61">
        <f t="shared" ref="AB247" si="168">SUM(O247:Z247)</f>
        <v>0</v>
      </c>
      <c r="AC247" s="52" t="s">
        <v>32</v>
      </c>
      <c r="AD247" s="53" t="s">
        <v>37</v>
      </c>
      <c r="AE247" s="51">
        <f>L246+SUM(O247:X247)</f>
        <v>0</v>
      </c>
      <c r="AF247" s="54" t="s">
        <v>32</v>
      </c>
      <c r="AG247" s="144"/>
      <c r="AH247" s="2"/>
      <c r="AJ247" s="58">
        <v>1</v>
      </c>
    </row>
    <row r="248" spans="1:37" s="10" customFormat="1" ht="24.95" customHeight="1" x14ac:dyDescent="0.3">
      <c r="A248" s="145"/>
      <c r="B248" s="147" t="s">
        <v>175</v>
      </c>
      <c r="C248" s="149" t="s">
        <v>32</v>
      </c>
      <c r="D248" s="151">
        <v>475</v>
      </c>
      <c r="E248" s="153">
        <v>475</v>
      </c>
      <c r="F248" s="155" t="s">
        <v>66</v>
      </c>
      <c r="G248" s="157" t="s">
        <v>34</v>
      </c>
      <c r="H248" s="159" t="s">
        <v>35</v>
      </c>
      <c r="I248" s="161">
        <v>42470</v>
      </c>
      <c r="J248" s="163">
        <v>42525</v>
      </c>
      <c r="K248" s="165"/>
      <c r="L248" s="139">
        <v>0</v>
      </c>
      <c r="M248" s="141" t="s">
        <v>32</v>
      </c>
      <c r="N248" s="35" t="s">
        <v>36</v>
      </c>
      <c r="O248" s="82"/>
      <c r="P248" s="112">
        <v>0.22</v>
      </c>
      <c r="Q248" s="112">
        <v>0.42</v>
      </c>
      <c r="R248" s="112">
        <v>0.36</v>
      </c>
      <c r="S248" s="82"/>
      <c r="T248" s="82"/>
      <c r="U248" s="82"/>
      <c r="V248" s="82"/>
      <c r="W248" s="82"/>
      <c r="X248" s="37"/>
      <c r="Y248" s="38"/>
      <c r="Z248" s="39"/>
      <c r="AA248" s="40" t="s">
        <v>36</v>
      </c>
      <c r="AB248" s="43">
        <f>SUM(O248:Z248)</f>
        <v>1</v>
      </c>
      <c r="AC248" s="42" t="s">
        <v>32</v>
      </c>
      <c r="AD248" s="43" t="s">
        <v>36</v>
      </c>
      <c r="AE248" s="41">
        <f>SUM(P248:Q248)</f>
        <v>0.64</v>
      </c>
      <c r="AF248" s="44" t="s">
        <v>32</v>
      </c>
      <c r="AG248" s="143" t="str">
        <f t="shared" ref="AG248" si="169">IF(AE249=AE248,"CONFORME PLANEJAMENTO",IF(AE249&lt;AE248,"ATRASADA","ADIANTADA"))</f>
        <v>ATRASADA</v>
      </c>
      <c r="AH248" s="2"/>
    </row>
    <row r="249" spans="1:37" s="10" customFormat="1" ht="41.25" customHeight="1" thickBot="1" x14ac:dyDescent="0.35">
      <c r="A249" s="146"/>
      <c r="B249" s="148"/>
      <c r="C249" s="150"/>
      <c r="D249" s="152"/>
      <c r="E249" s="154"/>
      <c r="F249" s="156"/>
      <c r="G249" s="158"/>
      <c r="H249" s="160"/>
      <c r="I249" s="162"/>
      <c r="J249" s="164"/>
      <c r="K249" s="166"/>
      <c r="L249" s="140"/>
      <c r="M249" s="142"/>
      <c r="N249" s="45" t="s">
        <v>37</v>
      </c>
      <c r="O249" s="83"/>
      <c r="P249" s="113">
        <v>0</v>
      </c>
      <c r="Q249" s="113">
        <v>0</v>
      </c>
      <c r="R249" s="113">
        <v>0</v>
      </c>
      <c r="S249" s="83"/>
      <c r="T249" s="83"/>
      <c r="U249" s="83"/>
      <c r="V249" s="83"/>
      <c r="W249" s="83"/>
      <c r="X249" s="47"/>
      <c r="Y249" s="48"/>
      <c r="Z249" s="49"/>
      <c r="AA249" s="50" t="s">
        <v>37</v>
      </c>
      <c r="AB249" s="61">
        <f t="shared" ref="AB249" si="170">SUM(O249:Z249)</f>
        <v>0</v>
      </c>
      <c r="AC249" s="52" t="s">
        <v>32</v>
      </c>
      <c r="AD249" s="53" t="s">
        <v>37</v>
      </c>
      <c r="AE249" s="51">
        <f>L248+SUM(O249:X249)</f>
        <v>0</v>
      </c>
      <c r="AF249" s="54" t="s">
        <v>32</v>
      </c>
      <c r="AG249" s="144"/>
      <c r="AH249" s="2"/>
      <c r="AJ249" s="58">
        <v>1</v>
      </c>
    </row>
    <row r="250" spans="1:37" s="10" customFormat="1" ht="24.95" customHeight="1" x14ac:dyDescent="0.3">
      <c r="A250" s="145"/>
      <c r="B250" s="147" t="s">
        <v>177</v>
      </c>
      <c r="C250" s="149" t="s">
        <v>32</v>
      </c>
      <c r="D250" s="151">
        <v>682</v>
      </c>
      <c r="E250" s="153">
        <v>682</v>
      </c>
      <c r="F250" s="155" t="s">
        <v>66</v>
      </c>
      <c r="G250" s="157" t="s">
        <v>34</v>
      </c>
      <c r="H250" s="159" t="s">
        <v>35</v>
      </c>
      <c r="I250" s="161">
        <v>42470</v>
      </c>
      <c r="J250" s="163">
        <v>42525</v>
      </c>
      <c r="K250" s="165"/>
      <c r="L250" s="139">
        <v>0</v>
      </c>
      <c r="M250" s="141" t="s">
        <v>32</v>
      </c>
      <c r="N250" s="35" t="s">
        <v>36</v>
      </c>
      <c r="O250" s="82"/>
      <c r="P250" s="112">
        <v>0.22</v>
      </c>
      <c r="Q250" s="112">
        <v>0.42</v>
      </c>
      <c r="R250" s="112">
        <v>0.36</v>
      </c>
      <c r="S250" s="82"/>
      <c r="T250" s="82"/>
      <c r="U250" s="82"/>
      <c r="V250" s="82"/>
      <c r="W250" s="82"/>
      <c r="X250" s="37"/>
      <c r="Y250" s="38"/>
      <c r="Z250" s="39"/>
      <c r="AA250" s="40" t="s">
        <v>36</v>
      </c>
      <c r="AB250" s="43">
        <f>SUM(O250:Z250)</f>
        <v>1</v>
      </c>
      <c r="AC250" s="42" t="s">
        <v>32</v>
      </c>
      <c r="AD250" s="43" t="s">
        <v>36</v>
      </c>
      <c r="AE250" s="41">
        <f>SUM(P250:Q250)</f>
        <v>0.64</v>
      </c>
      <c r="AF250" s="44" t="s">
        <v>32</v>
      </c>
      <c r="AG250" s="143" t="str">
        <f t="shared" ref="AG250" si="171">IF(AE251=AE250,"CONFORME PLANEJAMENTO",IF(AE251&lt;AE250,"ATRASADA","ADIANTADA"))</f>
        <v>ATRASADA</v>
      </c>
      <c r="AH250" s="2"/>
    </row>
    <row r="251" spans="1:37" s="10" customFormat="1" ht="41.25" customHeight="1" thickBot="1" x14ac:dyDescent="0.35">
      <c r="A251" s="146"/>
      <c r="B251" s="148"/>
      <c r="C251" s="150"/>
      <c r="D251" s="152"/>
      <c r="E251" s="154"/>
      <c r="F251" s="156"/>
      <c r="G251" s="158"/>
      <c r="H251" s="160"/>
      <c r="I251" s="162"/>
      <c r="J251" s="164"/>
      <c r="K251" s="166"/>
      <c r="L251" s="140"/>
      <c r="M251" s="142"/>
      <c r="N251" s="45" t="s">
        <v>37</v>
      </c>
      <c r="O251" s="83"/>
      <c r="P251" s="113">
        <v>0</v>
      </c>
      <c r="Q251" s="113">
        <v>0</v>
      </c>
      <c r="R251" s="113">
        <v>0</v>
      </c>
      <c r="S251" s="83"/>
      <c r="T251" s="83"/>
      <c r="U251" s="83"/>
      <c r="V251" s="83"/>
      <c r="W251" s="83"/>
      <c r="X251" s="47"/>
      <c r="Y251" s="48"/>
      <c r="Z251" s="49"/>
      <c r="AA251" s="50" t="s">
        <v>37</v>
      </c>
      <c r="AB251" s="61">
        <f t="shared" ref="AB251" si="172">SUM(O251:Z251)</f>
        <v>0</v>
      </c>
      <c r="AC251" s="52" t="s">
        <v>32</v>
      </c>
      <c r="AD251" s="53" t="s">
        <v>37</v>
      </c>
      <c r="AE251" s="51">
        <f>L250+SUM(O251:X251)</f>
        <v>0</v>
      </c>
      <c r="AF251" s="54" t="s">
        <v>32</v>
      </c>
      <c r="AG251" s="144"/>
      <c r="AH251" s="2"/>
      <c r="AJ251" s="58">
        <v>1</v>
      </c>
    </row>
    <row r="252" spans="1:37" s="10" customFormat="1" ht="24.95" customHeight="1" x14ac:dyDescent="0.3">
      <c r="A252" s="145"/>
      <c r="B252" s="147" t="s">
        <v>176</v>
      </c>
      <c r="C252" s="149" t="s">
        <v>32</v>
      </c>
      <c r="D252" s="151">
        <v>676</v>
      </c>
      <c r="E252" s="153">
        <v>676</v>
      </c>
      <c r="F252" s="155" t="s">
        <v>66</v>
      </c>
      <c r="G252" s="157" t="s">
        <v>34</v>
      </c>
      <c r="H252" s="159" t="s">
        <v>35</v>
      </c>
      <c r="I252" s="161">
        <v>42470</v>
      </c>
      <c r="J252" s="163">
        <v>42525</v>
      </c>
      <c r="K252" s="165"/>
      <c r="L252" s="139">
        <v>0</v>
      </c>
      <c r="M252" s="141" t="s">
        <v>32</v>
      </c>
      <c r="N252" s="35" t="s">
        <v>36</v>
      </c>
      <c r="O252" s="82"/>
      <c r="P252" s="112">
        <v>0.22</v>
      </c>
      <c r="Q252" s="112">
        <v>0.42</v>
      </c>
      <c r="R252" s="112">
        <v>0.36</v>
      </c>
      <c r="S252" s="82"/>
      <c r="T252" s="82"/>
      <c r="U252" s="82"/>
      <c r="V252" s="82"/>
      <c r="W252" s="82"/>
      <c r="X252" s="37"/>
      <c r="Y252" s="38"/>
      <c r="Z252" s="39"/>
      <c r="AA252" s="40" t="s">
        <v>36</v>
      </c>
      <c r="AB252" s="43">
        <f>SUM(O252:Z252)</f>
        <v>1</v>
      </c>
      <c r="AC252" s="42" t="s">
        <v>32</v>
      </c>
      <c r="AD252" s="43" t="s">
        <v>36</v>
      </c>
      <c r="AE252" s="41">
        <f>SUM(P252:Q252)</f>
        <v>0.64</v>
      </c>
      <c r="AF252" s="44" t="s">
        <v>32</v>
      </c>
      <c r="AG252" s="143" t="str">
        <f t="shared" ref="AG252" si="173">IF(AE253=AE252,"CONFORME PLANEJAMENTO",IF(AE253&lt;AE252,"ATRASADA","ADIANTADA"))</f>
        <v>ATRASADA</v>
      </c>
      <c r="AH252" s="2"/>
    </row>
    <row r="253" spans="1:37" s="10" customFormat="1" ht="41.25" customHeight="1" thickBot="1" x14ac:dyDescent="0.35">
      <c r="A253" s="146"/>
      <c r="B253" s="148"/>
      <c r="C253" s="150"/>
      <c r="D253" s="152"/>
      <c r="E253" s="154"/>
      <c r="F253" s="156"/>
      <c r="G253" s="158"/>
      <c r="H253" s="160"/>
      <c r="I253" s="162"/>
      <c r="J253" s="164"/>
      <c r="K253" s="166"/>
      <c r="L253" s="140"/>
      <c r="M253" s="142"/>
      <c r="N253" s="45" t="s">
        <v>37</v>
      </c>
      <c r="O253" s="83"/>
      <c r="P253" s="113">
        <v>0</v>
      </c>
      <c r="Q253" s="113">
        <v>0</v>
      </c>
      <c r="R253" s="113">
        <v>0</v>
      </c>
      <c r="S253" s="83"/>
      <c r="T253" s="83"/>
      <c r="U253" s="83"/>
      <c r="V253" s="83"/>
      <c r="W253" s="83"/>
      <c r="X253" s="47"/>
      <c r="Y253" s="48"/>
      <c r="Z253" s="49"/>
      <c r="AA253" s="50" t="s">
        <v>37</v>
      </c>
      <c r="AB253" s="61">
        <f t="shared" ref="AB253" si="174">SUM(O253:Z253)</f>
        <v>0</v>
      </c>
      <c r="AC253" s="52" t="s">
        <v>32</v>
      </c>
      <c r="AD253" s="53" t="s">
        <v>37</v>
      </c>
      <c r="AE253" s="51">
        <f>L252+SUM(O253:X253)</f>
        <v>0</v>
      </c>
      <c r="AF253" s="54" t="s">
        <v>32</v>
      </c>
      <c r="AG253" s="144"/>
      <c r="AH253" s="2"/>
      <c r="AJ253" s="58">
        <v>1</v>
      </c>
    </row>
    <row r="255" spans="1:37" s="10" customFormat="1" x14ac:dyDescent="0.3">
      <c r="A255" s="1"/>
      <c r="B255" s="2"/>
      <c r="C255" s="2"/>
      <c r="D255" s="3"/>
      <c r="E255" s="3"/>
      <c r="F255" s="4"/>
      <c r="G255" s="4"/>
      <c r="H255" s="5"/>
      <c r="I255" s="76"/>
      <c r="J255" s="76"/>
      <c r="K255" s="77"/>
      <c r="L255" s="77"/>
      <c r="M255" s="77"/>
      <c r="N255" s="7"/>
      <c r="O255" s="8"/>
      <c r="P255" s="8"/>
      <c r="Q255" s="8"/>
      <c r="R255" s="8"/>
      <c r="S255" s="9"/>
      <c r="T255" s="8"/>
      <c r="U255" s="8"/>
      <c r="V255" s="8"/>
      <c r="W255" s="8"/>
      <c r="X255" s="8"/>
      <c r="Y255" s="8"/>
      <c r="Z255" s="8"/>
      <c r="AA255" s="2"/>
      <c r="AB255" s="2"/>
      <c r="AC255" s="2"/>
      <c r="AD255" s="2"/>
      <c r="AE255" s="2"/>
      <c r="AF255" s="2"/>
      <c r="AG255" s="2"/>
      <c r="AH255" s="2"/>
      <c r="AI255" s="78">
        <f>SUM(AI18:AI254)</f>
        <v>59</v>
      </c>
      <c r="AJ255" s="78">
        <f>SUM(AJ18:AJ254)</f>
        <v>50</v>
      </c>
      <c r="AK255" s="78">
        <f>AI255+AJ255</f>
        <v>109</v>
      </c>
    </row>
    <row r="256" spans="1:37" s="10" customFormat="1" x14ac:dyDescent="0.3">
      <c r="A256" s="1"/>
      <c r="B256" s="2"/>
      <c r="C256" s="2"/>
      <c r="D256" s="3"/>
      <c r="E256" s="3"/>
      <c r="F256" s="4"/>
      <c r="G256" s="4"/>
      <c r="H256" s="5"/>
      <c r="I256" s="76"/>
      <c r="J256" s="76"/>
      <c r="K256" s="77"/>
      <c r="L256" s="77"/>
      <c r="M256" s="77"/>
      <c r="N256" s="7"/>
      <c r="O256" s="8"/>
      <c r="P256" s="8"/>
      <c r="Q256" s="8"/>
      <c r="R256" s="8"/>
      <c r="S256" s="9"/>
      <c r="T256" s="8"/>
      <c r="U256" s="8"/>
      <c r="V256" s="8"/>
      <c r="W256" s="8"/>
      <c r="X256" s="8"/>
      <c r="Y256" s="8"/>
      <c r="Z256" s="8"/>
      <c r="AA256" s="2"/>
      <c r="AB256" s="2"/>
      <c r="AC256" s="2"/>
      <c r="AD256" s="2"/>
      <c r="AE256" s="2"/>
      <c r="AF256" s="2"/>
      <c r="AG256" s="2"/>
      <c r="AH256" s="2"/>
      <c r="AI256" s="79">
        <f>AI255/AK255</f>
        <v>0.54128440366972475</v>
      </c>
      <c r="AJ256" s="79">
        <f>AJ255/AK255</f>
        <v>0.45871559633027525</v>
      </c>
    </row>
  </sheetData>
  <sheetProtection algorithmName="SHA-512" hashValue="F1OLROVe4cHpU8tNrnw+jI8G/d3qB9bGrBBmCSs/WvJy10CRjmP3hd1uCzm9PnATY1z9FyFPXYTyRaxsj8rreQ==" saltValue="SB8H9Et9TWU4eYuJboFM1A==" spinCount="100000" sheet="1" objects="1" scenarios="1"/>
  <mergeCells count="1587"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AG88:AG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AG90:AG91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AG150:AG151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AG138:AG139"/>
    <mergeCell ref="L142:L143"/>
    <mergeCell ref="M142:M143"/>
    <mergeCell ref="AG142:AG143"/>
    <mergeCell ref="A144:A145"/>
    <mergeCell ref="K213:K214"/>
    <mergeCell ref="L213:L214"/>
    <mergeCell ref="M213:M214"/>
    <mergeCell ref="AG213:AG214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J217:J218"/>
    <mergeCell ref="K217:K218"/>
    <mergeCell ref="L217:L218"/>
    <mergeCell ref="M217:M218"/>
    <mergeCell ref="AG217:AG218"/>
    <mergeCell ref="I215:I216"/>
    <mergeCell ref="J215:J216"/>
    <mergeCell ref="K215:K216"/>
    <mergeCell ref="L215:L216"/>
    <mergeCell ref="M215:M216"/>
    <mergeCell ref="AG215:AG216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AG82:AG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AG84:AG85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AG78:AG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AG80:AG81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AG74:AG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AG76:AG77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G70:AG71"/>
    <mergeCell ref="A72:A73"/>
    <mergeCell ref="B72:B73"/>
    <mergeCell ref="C72:C73"/>
    <mergeCell ref="D72:D73"/>
    <mergeCell ref="E72:E73"/>
    <mergeCell ref="G72:G73"/>
    <mergeCell ref="H72:H73"/>
    <mergeCell ref="I72:I73"/>
    <mergeCell ref="J72:J73"/>
    <mergeCell ref="K72:K73"/>
    <mergeCell ref="L72:L73"/>
    <mergeCell ref="M72:M73"/>
    <mergeCell ref="AG72:AG73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AG208:AG209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AG206:AG207"/>
    <mergeCell ref="L37:L38"/>
    <mergeCell ref="E198:E199"/>
    <mergeCell ref="F198:F199"/>
    <mergeCell ref="G198:G199"/>
    <mergeCell ref="H198:H199"/>
    <mergeCell ref="I198:I199"/>
    <mergeCell ref="J198:J199"/>
    <mergeCell ref="K198:K199"/>
    <mergeCell ref="L198:L199"/>
    <mergeCell ref="M198:M199"/>
    <mergeCell ref="AG198:AG199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AG200:AG201"/>
    <mergeCell ref="J47:J48"/>
    <mergeCell ref="K47:K48"/>
    <mergeCell ref="L47:L48"/>
    <mergeCell ref="M47:M48"/>
    <mergeCell ref="AG47:AG48"/>
    <mergeCell ref="L45:L46"/>
    <mergeCell ref="M45:M46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AG196:AG197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K204:K205"/>
    <mergeCell ref="L204:L205"/>
    <mergeCell ref="M204:M205"/>
    <mergeCell ref="AG204:AG205"/>
    <mergeCell ref="I202:I203"/>
    <mergeCell ref="J202:J203"/>
    <mergeCell ref="C16:AG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L21:L22"/>
    <mergeCell ref="M21:M22"/>
    <mergeCell ref="AG21:AG22"/>
    <mergeCell ref="A25:A26"/>
    <mergeCell ref="B25:B26"/>
    <mergeCell ref="C25:C26"/>
    <mergeCell ref="D25:D26"/>
    <mergeCell ref="E25:E26"/>
    <mergeCell ref="F25:F26"/>
    <mergeCell ref="G25:G26"/>
    <mergeCell ref="F21:F22"/>
    <mergeCell ref="G21:G22"/>
    <mergeCell ref="H21:H22"/>
    <mergeCell ref="I21:I22"/>
    <mergeCell ref="A196:A197"/>
    <mergeCell ref="B196:B197"/>
    <mergeCell ref="N6:N7"/>
    <mergeCell ref="O6:X6"/>
    <mergeCell ref="Y6:Z6"/>
    <mergeCell ref="AA6:AG6"/>
    <mergeCell ref="AA7:AC7"/>
    <mergeCell ref="AD7:AF7"/>
    <mergeCell ref="D2:J3"/>
    <mergeCell ref="N2:Z3"/>
    <mergeCell ref="A5:AG5"/>
    <mergeCell ref="A6:A7"/>
    <mergeCell ref="B6:B7"/>
    <mergeCell ref="C6:C7"/>
    <mergeCell ref="D6:D7"/>
    <mergeCell ref="E6:E7"/>
    <mergeCell ref="I6:K6"/>
    <mergeCell ref="L6:M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AG11:AG12"/>
    <mergeCell ref="C10:AG10"/>
    <mergeCell ref="K21:K22"/>
    <mergeCell ref="J17:J18"/>
    <mergeCell ref="K17:K18"/>
    <mergeCell ref="L17:L18"/>
    <mergeCell ref="M17:M18"/>
    <mergeCell ref="AG17:AG1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F23:F24"/>
    <mergeCell ref="B19:B20"/>
    <mergeCell ref="C19:C20"/>
    <mergeCell ref="D19:D20"/>
    <mergeCell ref="E19:E20"/>
    <mergeCell ref="F19:F20"/>
    <mergeCell ref="G19:G20"/>
    <mergeCell ref="AG19:AG20"/>
    <mergeCell ref="AG37:AG38"/>
    <mergeCell ref="H37:H38"/>
    <mergeCell ref="I37:I38"/>
    <mergeCell ref="J37:J38"/>
    <mergeCell ref="K37:K38"/>
    <mergeCell ref="AG25:AG26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J25:J26"/>
    <mergeCell ref="K25:K26"/>
    <mergeCell ref="L25:L26"/>
    <mergeCell ref="M25:M26"/>
    <mergeCell ref="A27:A28"/>
    <mergeCell ref="B27:B28"/>
    <mergeCell ref="C27:C28"/>
    <mergeCell ref="D27:D28"/>
    <mergeCell ref="E27:E28"/>
    <mergeCell ref="F27:F28"/>
    <mergeCell ref="K27:K28"/>
    <mergeCell ref="L27:L28"/>
    <mergeCell ref="M27:M28"/>
    <mergeCell ref="AG27:AG28"/>
    <mergeCell ref="J29:J30"/>
    <mergeCell ref="M37:M38"/>
    <mergeCell ref="A31:A32"/>
    <mergeCell ref="B35:B36"/>
    <mergeCell ref="C35:C36"/>
    <mergeCell ref="D35:D36"/>
    <mergeCell ref="E35:E36"/>
    <mergeCell ref="F35:F36"/>
    <mergeCell ref="L33:L34"/>
    <mergeCell ref="M33:M34"/>
    <mergeCell ref="AG33:AG34"/>
    <mergeCell ref="A37:A38"/>
    <mergeCell ref="B37:B38"/>
    <mergeCell ref="C37:C38"/>
    <mergeCell ref="D37:D38"/>
    <mergeCell ref="E37:E38"/>
    <mergeCell ref="F37:F38"/>
    <mergeCell ref="G37:G38"/>
    <mergeCell ref="F33:F34"/>
    <mergeCell ref="G33:G34"/>
    <mergeCell ref="H33:H34"/>
    <mergeCell ref="I33:I34"/>
    <mergeCell ref="J33:J34"/>
    <mergeCell ref="K33:K34"/>
    <mergeCell ref="J35:J36"/>
    <mergeCell ref="K35:K36"/>
    <mergeCell ref="L35:L36"/>
    <mergeCell ref="A35:A36"/>
    <mergeCell ref="M35:M36"/>
    <mergeCell ref="AG35:AG36"/>
    <mergeCell ref="A33:A34"/>
    <mergeCell ref="B33:B34"/>
    <mergeCell ref="C33:C34"/>
    <mergeCell ref="H35:H36"/>
    <mergeCell ref="I35:I36"/>
    <mergeCell ref="H19:H20"/>
    <mergeCell ref="I19:I20"/>
    <mergeCell ref="J19:J20"/>
    <mergeCell ref="K19:K20"/>
    <mergeCell ref="L19:L20"/>
    <mergeCell ref="M19:M20"/>
    <mergeCell ref="M23:M24"/>
    <mergeCell ref="AG23:AG24"/>
    <mergeCell ref="G27:G28"/>
    <mergeCell ref="H27:H28"/>
    <mergeCell ref="I27:I28"/>
    <mergeCell ref="J27:J28"/>
    <mergeCell ref="AG31:AG32"/>
    <mergeCell ref="H31:H32"/>
    <mergeCell ref="I31:I32"/>
    <mergeCell ref="J31:J32"/>
    <mergeCell ref="K31:K32"/>
    <mergeCell ref="L31:L32"/>
    <mergeCell ref="M31:M32"/>
    <mergeCell ref="G23:G24"/>
    <mergeCell ref="H23:H24"/>
    <mergeCell ref="I23:I24"/>
    <mergeCell ref="J23:J24"/>
    <mergeCell ref="K23:K24"/>
    <mergeCell ref="L23:L24"/>
    <mergeCell ref="K29:K30"/>
    <mergeCell ref="L29:L30"/>
    <mergeCell ref="M29:M30"/>
    <mergeCell ref="AG29:AG30"/>
    <mergeCell ref="J21:J22"/>
    <mergeCell ref="B31:B32"/>
    <mergeCell ref="C31:C32"/>
    <mergeCell ref="A19:A20"/>
    <mergeCell ref="D31:D32"/>
    <mergeCell ref="E31:E32"/>
    <mergeCell ref="F31:F32"/>
    <mergeCell ref="G31:G32"/>
    <mergeCell ref="A39:A40"/>
    <mergeCell ref="B39:B40"/>
    <mergeCell ref="C39:C40"/>
    <mergeCell ref="D39:D40"/>
    <mergeCell ref="E39:E40"/>
    <mergeCell ref="F39:F40"/>
    <mergeCell ref="G39:G40"/>
    <mergeCell ref="B43:B44"/>
    <mergeCell ref="C43:C44"/>
    <mergeCell ref="D43:D44"/>
    <mergeCell ref="E43:E44"/>
    <mergeCell ref="G41:G42"/>
    <mergeCell ref="G35:G36"/>
    <mergeCell ref="C41:C42"/>
    <mergeCell ref="D41:D42"/>
    <mergeCell ref="E41:E42"/>
    <mergeCell ref="F41:F42"/>
    <mergeCell ref="D33:D34"/>
    <mergeCell ref="E33:E34"/>
    <mergeCell ref="AG39:AG40"/>
    <mergeCell ref="H39:H40"/>
    <mergeCell ref="I39:I40"/>
    <mergeCell ref="J39:J40"/>
    <mergeCell ref="K39:K40"/>
    <mergeCell ref="L39:L40"/>
    <mergeCell ref="M39:M40"/>
    <mergeCell ref="L43:L44"/>
    <mergeCell ref="M43:M44"/>
    <mergeCell ref="AG43:AG44"/>
    <mergeCell ref="F43:F44"/>
    <mergeCell ref="G43:G44"/>
    <mergeCell ref="H43:H44"/>
    <mergeCell ref="I43:I44"/>
    <mergeCell ref="J43:J44"/>
    <mergeCell ref="K43:K44"/>
    <mergeCell ref="AG45:AG46"/>
    <mergeCell ref="AG41:AG42"/>
    <mergeCell ref="H41:H42"/>
    <mergeCell ref="I41:I42"/>
    <mergeCell ref="F45:F46"/>
    <mergeCell ref="G45:G46"/>
    <mergeCell ref="H45:H46"/>
    <mergeCell ref="I45:I46"/>
    <mergeCell ref="J45:J46"/>
    <mergeCell ref="K45:K46"/>
    <mergeCell ref="J41:J42"/>
    <mergeCell ref="K41:K42"/>
    <mergeCell ref="L41:L42"/>
    <mergeCell ref="M41:M42"/>
    <mergeCell ref="A47:A48"/>
    <mergeCell ref="B47:B48"/>
    <mergeCell ref="C47:C48"/>
    <mergeCell ref="D47:D48"/>
    <mergeCell ref="E47:E48"/>
    <mergeCell ref="F72:F73"/>
    <mergeCell ref="G47:G48"/>
    <mergeCell ref="H47:H48"/>
    <mergeCell ref="I47:I48"/>
    <mergeCell ref="A43:A44"/>
    <mergeCell ref="A41:A42"/>
    <mergeCell ref="B41:B42"/>
    <mergeCell ref="AG50:AG51"/>
    <mergeCell ref="H50:H51"/>
    <mergeCell ref="I50:I51"/>
    <mergeCell ref="J50:J51"/>
    <mergeCell ref="K50:K51"/>
    <mergeCell ref="L50:L51"/>
    <mergeCell ref="M50:M51"/>
    <mergeCell ref="A50:A51"/>
    <mergeCell ref="B50:B51"/>
    <mergeCell ref="C50:C51"/>
    <mergeCell ref="D50:D51"/>
    <mergeCell ref="E50:E51"/>
    <mergeCell ref="F50:F51"/>
    <mergeCell ref="G50:G51"/>
    <mergeCell ref="A45:A46"/>
    <mergeCell ref="B45:B46"/>
    <mergeCell ref="C45:C46"/>
    <mergeCell ref="D45:D46"/>
    <mergeCell ref="E45:E46"/>
    <mergeCell ref="F47:F48"/>
    <mergeCell ref="A52:A53"/>
    <mergeCell ref="B52:B53"/>
    <mergeCell ref="C52:C53"/>
    <mergeCell ref="D52:D53"/>
    <mergeCell ref="E52:E53"/>
    <mergeCell ref="AG54:AG55"/>
    <mergeCell ref="H54:H55"/>
    <mergeCell ref="I54:I55"/>
    <mergeCell ref="J54:J55"/>
    <mergeCell ref="K54:K55"/>
    <mergeCell ref="L54:L55"/>
    <mergeCell ref="M54:M55"/>
    <mergeCell ref="L52:L53"/>
    <mergeCell ref="M52:M53"/>
    <mergeCell ref="AG52:AG53"/>
    <mergeCell ref="A54:A55"/>
    <mergeCell ref="B54:B55"/>
    <mergeCell ref="C54:C55"/>
    <mergeCell ref="D54:D55"/>
    <mergeCell ref="E54:E55"/>
    <mergeCell ref="F54:F55"/>
    <mergeCell ref="G54:G55"/>
    <mergeCell ref="F52:F53"/>
    <mergeCell ref="G52:G53"/>
    <mergeCell ref="H52:H53"/>
    <mergeCell ref="I52:I53"/>
    <mergeCell ref="J52:J53"/>
    <mergeCell ref="K52:K53"/>
    <mergeCell ref="AG98:AG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H98:H99"/>
    <mergeCell ref="I98:I99"/>
    <mergeCell ref="J98:J99"/>
    <mergeCell ref="K98:K99"/>
    <mergeCell ref="L98:L99"/>
    <mergeCell ref="M98:M99"/>
    <mergeCell ref="L95:L96"/>
    <mergeCell ref="M95:M96"/>
    <mergeCell ref="AG95:AG96"/>
    <mergeCell ref="A98:A99"/>
    <mergeCell ref="B98:B99"/>
    <mergeCell ref="C98:C99"/>
    <mergeCell ref="D98:D99"/>
    <mergeCell ref="E98:E99"/>
    <mergeCell ref="F98:F99"/>
    <mergeCell ref="G98:G99"/>
    <mergeCell ref="F95:F96"/>
    <mergeCell ref="G95:G96"/>
    <mergeCell ref="H95:H96"/>
    <mergeCell ref="I95:I96"/>
    <mergeCell ref="J95:J96"/>
    <mergeCell ref="K95:K96"/>
    <mergeCell ref="AG102:AG103"/>
    <mergeCell ref="A104:A105"/>
    <mergeCell ref="B104:B105"/>
    <mergeCell ref="C104:C105"/>
    <mergeCell ref="D104:D105"/>
    <mergeCell ref="E104:E105"/>
    <mergeCell ref="F104:F105"/>
    <mergeCell ref="G104:G105"/>
    <mergeCell ref="F102:F103"/>
    <mergeCell ref="G102:G103"/>
    <mergeCell ref="H102:H103"/>
    <mergeCell ref="I102:I103"/>
    <mergeCell ref="J102:J103"/>
    <mergeCell ref="K102:K103"/>
    <mergeCell ref="J100:J101"/>
    <mergeCell ref="K100:K101"/>
    <mergeCell ref="L100:L101"/>
    <mergeCell ref="M100:M101"/>
    <mergeCell ref="AG100:AG101"/>
    <mergeCell ref="A102:A103"/>
    <mergeCell ref="B102:B103"/>
    <mergeCell ref="C102:C103"/>
    <mergeCell ref="D102:D103"/>
    <mergeCell ref="E102:E103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104:H105"/>
    <mergeCell ref="I104:I105"/>
    <mergeCell ref="J104:J105"/>
    <mergeCell ref="K104:K105"/>
    <mergeCell ref="L104:L105"/>
    <mergeCell ref="M104:M105"/>
    <mergeCell ref="L102:L103"/>
    <mergeCell ref="M102:M103"/>
    <mergeCell ref="L108:L109"/>
    <mergeCell ref="M108:M109"/>
    <mergeCell ref="AG108:AG109"/>
    <mergeCell ref="A110:A111"/>
    <mergeCell ref="B110:B111"/>
    <mergeCell ref="C110:C111"/>
    <mergeCell ref="D110:D111"/>
    <mergeCell ref="E110:E111"/>
    <mergeCell ref="F110:F111"/>
    <mergeCell ref="G110:G111"/>
    <mergeCell ref="F108:F109"/>
    <mergeCell ref="G108:G109"/>
    <mergeCell ref="H108:H109"/>
    <mergeCell ref="I108:I109"/>
    <mergeCell ref="J108:J109"/>
    <mergeCell ref="K108:K109"/>
    <mergeCell ref="A95:A96"/>
    <mergeCell ref="B95:B96"/>
    <mergeCell ref="C95:C96"/>
    <mergeCell ref="D95:D96"/>
    <mergeCell ref="E95:E96"/>
    <mergeCell ref="J106:J107"/>
    <mergeCell ref="K106:K107"/>
    <mergeCell ref="L106:L107"/>
    <mergeCell ref="M106:M107"/>
    <mergeCell ref="AG106:AG107"/>
    <mergeCell ref="A108:A109"/>
    <mergeCell ref="B108:B109"/>
    <mergeCell ref="C108:C109"/>
    <mergeCell ref="D108:D109"/>
    <mergeCell ref="E108:E109"/>
    <mergeCell ref="AG104:AG105"/>
    <mergeCell ref="J112:J113"/>
    <mergeCell ref="K112:K113"/>
    <mergeCell ref="L112:L113"/>
    <mergeCell ref="M112:M113"/>
    <mergeCell ref="AG112:AG113"/>
    <mergeCell ref="A115:A116"/>
    <mergeCell ref="B115:B116"/>
    <mergeCell ref="C115:C116"/>
    <mergeCell ref="D115:D116"/>
    <mergeCell ref="E115:E116"/>
    <mergeCell ref="AG110:AG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H110:H111"/>
    <mergeCell ref="I110:I111"/>
    <mergeCell ref="J110:J111"/>
    <mergeCell ref="K110:K111"/>
    <mergeCell ref="L110:L111"/>
    <mergeCell ref="M110:M111"/>
    <mergeCell ref="AG118:AG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H118:H119"/>
    <mergeCell ref="I118:I119"/>
    <mergeCell ref="J118:J119"/>
    <mergeCell ref="K118:K119"/>
    <mergeCell ref="L118:L119"/>
    <mergeCell ref="M118:M119"/>
    <mergeCell ref="L115:L116"/>
    <mergeCell ref="M115:M116"/>
    <mergeCell ref="AG115:AG116"/>
    <mergeCell ref="A118:A119"/>
    <mergeCell ref="B118:B119"/>
    <mergeCell ref="C118:C119"/>
    <mergeCell ref="D118:D119"/>
    <mergeCell ref="E118:E119"/>
    <mergeCell ref="F118:F119"/>
    <mergeCell ref="G118:G119"/>
    <mergeCell ref="F115:F116"/>
    <mergeCell ref="G115:G116"/>
    <mergeCell ref="H115:H116"/>
    <mergeCell ref="I115:I116"/>
    <mergeCell ref="J115:J116"/>
    <mergeCell ref="K115:K116"/>
    <mergeCell ref="L122:L123"/>
    <mergeCell ref="M122:M123"/>
    <mergeCell ref="AG122:AG123"/>
    <mergeCell ref="A124:A125"/>
    <mergeCell ref="B124:B125"/>
    <mergeCell ref="C124:C125"/>
    <mergeCell ref="D124:D125"/>
    <mergeCell ref="E124:E125"/>
    <mergeCell ref="F124:F125"/>
    <mergeCell ref="G124:G125"/>
    <mergeCell ref="F122:F123"/>
    <mergeCell ref="G122:G123"/>
    <mergeCell ref="H122:H123"/>
    <mergeCell ref="I122:I123"/>
    <mergeCell ref="J122:J123"/>
    <mergeCell ref="K122:K123"/>
    <mergeCell ref="J120:J121"/>
    <mergeCell ref="K120:K121"/>
    <mergeCell ref="L120:L121"/>
    <mergeCell ref="M120:M121"/>
    <mergeCell ref="AG120:AG121"/>
    <mergeCell ref="A122:A123"/>
    <mergeCell ref="B122:B123"/>
    <mergeCell ref="C122:C123"/>
    <mergeCell ref="D122:D123"/>
    <mergeCell ref="E122:E123"/>
    <mergeCell ref="J126:J127"/>
    <mergeCell ref="K126:K127"/>
    <mergeCell ref="L126:L127"/>
    <mergeCell ref="M126:M127"/>
    <mergeCell ref="AG126:AG127"/>
    <mergeCell ref="A128:A129"/>
    <mergeCell ref="B128:B129"/>
    <mergeCell ref="C128:C129"/>
    <mergeCell ref="D128:D129"/>
    <mergeCell ref="E128:E129"/>
    <mergeCell ref="AG124:AG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H124:H125"/>
    <mergeCell ref="I124:I125"/>
    <mergeCell ref="J124:J125"/>
    <mergeCell ref="K124:K125"/>
    <mergeCell ref="L124:L125"/>
    <mergeCell ref="M124:M125"/>
    <mergeCell ref="AG130:AG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H130:H131"/>
    <mergeCell ref="I130:I131"/>
    <mergeCell ref="J130:J131"/>
    <mergeCell ref="K130:K131"/>
    <mergeCell ref="L130:L131"/>
    <mergeCell ref="M130:M131"/>
    <mergeCell ref="L128:L129"/>
    <mergeCell ref="M128:M129"/>
    <mergeCell ref="AG128:AG129"/>
    <mergeCell ref="A130:A131"/>
    <mergeCell ref="B130:B131"/>
    <mergeCell ref="C130:C131"/>
    <mergeCell ref="D130:D131"/>
    <mergeCell ref="E130:E131"/>
    <mergeCell ref="F130:F131"/>
    <mergeCell ref="G130:G131"/>
    <mergeCell ref="F128:F129"/>
    <mergeCell ref="G128:G129"/>
    <mergeCell ref="H128:H129"/>
    <mergeCell ref="I128:I129"/>
    <mergeCell ref="J128:J129"/>
    <mergeCell ref="K128:K129"/>
    <mergeCell ref="AG134:AG135"/>
    <mergeCell ref="A136:A137"/>
    <mergeCell ref="B136:B137"/>
    <mergeCell ref="C136:C137"/>
    <mergeCell ref="D136:D137"/>
    <mergeCell ref="E136:E137"/>
    <mergeCell ref="F136:F137"/>
    <mergeCell ref="G136:G137"/>
    <mergeCell ref="F134:F135"/>
    <mergeCell ref="G134:G135"/>
    <mergeCell ref="H134:H135"/>
    <mergeCell ref="I134:I135"/>
    <mergeCell ref="J134:J135"/>
    <mergeCell ref="K134:K135"/>
    <mergeCell ref="J132:J133"/>
    <mergeCell ref="K132:K133"/>
    <mergeCell ref="L132:L133"/>
    <mergeCell ref="M132:M133"/>
    <mergeCell ref="AG132:AG133"/>
    <mergeCell ref="A134:A135"/>
    <mergeCell ref="B134:B135"/>
    <mergeCell ref="C134:C135"/>
    <mergeCell ref="D134:D135"/>
    <mergeCell ref="E134:E135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H136:H137"/>
    <mergeCell ref="I136:I137"/>
    <mergeCell ref="J136:J137"/>
    <mergeCell ref="K136:K137"/>
    <mergeCell ref="L136:L137"/>
    <mergeCell ref="M136:M137"/>
    <mergeCell ref="L134:L135"/>
    <mergeCell ref="M134:M135"/>
    <mergeCell ref="C144:C145"/>
    <mergeCell ref="D144:D145"/>
    <mergeCell ref="E144:E145"/>
    <mergeCell ref="F144:F145"/>
    <mergeCell ref="G144:G145"/>
    <mergeCell ref="F142:F143"/>
    <mergeCell ref="G142:G143"/>
    <mergeCell ref="H142:H143"/>
    <mergeCell ref="I142:I143"/>
    <mergeCell ref="J142:J143"/>
    <mergeCell ref="K142:K143"/>
    <mergeCell ref="J140:J141"/>
    <mergeCell ref="K140:K141"/>
    <mergeCell ref="L140:L141"/>
    <mergeCell ref="M140:M141"/>
    <mergeCell ref="AG140:AG141"/>
    <mergeCell ref="AG136:AG137"/>
    <mergeCell ref="A142:A143"/>
    <mergeCell ref="B142:B143"/>
    <mergeCell ref="C142:C143"/>
    <mergeCell ref="D142:D143"/>
    <mergeCell ref="E142:E143"/>
    <mergeCell ref="J146:J147"/>
    <mergeCell ref="K146:K147"/>
    <mergeCell ref="L146:L147"/>
    <mergeCell ref="M146:M147"/>
    <mergeCell ref="AG146:AG147"/>
    <mergeCell ref="A148:A149"/>
    <mergeCell ref="B148:B149"/>
    <mergeCell ref="C148:C149"/>
    <mergeCell ref="D148:D149"/>
    <mergeCell ref="E148:E149"/>
    <mergeCell ref="AG144:AG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H144:H145"/>
    <mergeCell ref="I144:I145"/>
    <mergeCell ref="J144:J145"/>
    <mergeCell ref="K144:K145"/>
    <mergeCell ref="L144:L145"/>
    <mergeCell ref="M144:M145"/>
    <mergeCell ref="B144:B145"/>
    <mergeCell ref="AG152:AG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H152:H153"/>
    <mergeCell ref="I152:I153"/>
    <mergeCell ref="J152:J153"/>
    <mergeCell ref="K152:K153"/>
    <mergeCell ref="L152:L153"/>
    <mergeCell ref="M152:M153"/>
    <mergeCell ref="L148:L149"/>
    <mergeCell ref="M148:M149"/>
    <mergeCell ref="AG148:AG149"/>
    <mergeCell ref="A152:A153"/>
    <mergeCell ref="B152:B153"/>
    <mergeCell ref="C152:C153"/>
    <mergeCell ref="D152:D153"/>
    <mergeCell ref="E152:E153"/>
    <mergeCell ref="F152:F153"/>
    <mergeCell ref="G152:G153"/>
    <mergeCell ref="F148:F149"/>
    <mergeCell ref="G148:G149"/>
    <mergeCell ref="H148:H149"/>
    <mergeCell ref="I148:I149"/>
    <mergeCell ref="J148:J149"/>
    <mergeCell ref="K148:K149"/>
    <mergeCell ref="L156:L157"/>
    <mergeCell ref="M156:M157"/>
    <mergeCell ref="AG156:AG157"/>
    <mergeCell ref="A158:A159"/>
    <mergeCell ref="B158:B159"/>
    <mergeCell ref="C158:C159"/>
    <mergeCell ref="D158:D159"/>
    <mergeCell ref="E158:E159"/>
    <mergeCell ref="F158:F159"/>
    <mergeCell ref="G158:G159"/>
    <mergeCell ref="F156:F157"/>
    <mergeCell ref="G156:G157"/>
    <mergeCell ref="H156:H157"/>
    <mergeCell ref="I156:I157"/>
    <mergeCell ref="J156:J157"/>
    <mergeCell ref="K156:K157"/>
    <mergeCell ref="J154:J155"/>
    <mergeCell ref="K154:K155"/>
    <mergeCell ref="L154:L155"/>
    <mergeCell ref="M154:M155"/>
    <mergeCell ref="AG154:AG155"/>
    <mergeCell ref="A156:A157"/>
    <mergeCell ref="B156:B157"/>
    <mergeCell ref="C156:C157"/>
    <mergeCell ref="D156:D157"/>
    <mergeCell ref="E156:E157"/>
    <mergeCell ref="J160:J161"/>
    <mergeCell ref="K160:K161"/>
    <mergeCell ref="L160:L161"/>
    <mergeCell ref="M160:M161"/>
    <mergeCell ref="AG160:AG161"/>
    <mergeCell ref="A162:A163"/>
    <mergeCell ref="B162:B163"/>
    <mergeCell ref="C162:C163"/>
    <mergeCell ref="D162:D163"/>
    <mergeCell ref="E162:E163"/>
    <mergeCell ref="AG158:AG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H158:H159"/>
    <mergeCell ref="I158:I159"/>
    <mergeCell ref="J158:J159"/>
    <mergeCell ref="K158:K159"/>
    <mergeCell ref="L158:L159"/>
    <mergeCell ref="M158:M159"/>
    <mergeCell ref="AG164:AG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H164:H165"/>
    <mergeCell ref="I164:I165"/>
    <mergeCell ref="J164:J165"/>
    <mergeCell ref="K164:K165"/>
    <mergeCell ref="L164:L165"/>
    <mergeCell ref="M164:M165"/>
    <mergeCell ref="L162:L163"/>
    <mergeCell ref="M162:M163"/>
    <mergeCell ref="AG162:AG163"/>
    <mergeCell ref="A164:A165"/>
    <mergeCell ref="B164:B165"/>
    <mergeCell ref="C164:C165"/>
    <mergeCell ref="D164:D165"/>
    <mergeCell ref="E164:E165"/>
    <mergeCell ref="F164:F165"/>
    <mergeCell ref="G164:G165"/>
    <mergeCell ref="F162:F163"/>
    <mergeCell ref="G162:G163"/>
    <mergeCell ref="H162:H163"/>
    <mergeCell ref="I162:I163"/>
    <mergeCell ref="J162:J163"/>
    <mergeCell ref="K162:K163"/>
    <mergeCell ref="L168:L169"/>
    <mergeCell ref="M168:M169"/>
    <mergeCell ref="AG168:AG169"/>
    <mergeCell ref="C171:AG171"/>
    <mergeCell ref="A172:A173"/>
    <mergeCell ref="B172:B173"/>
    <mergeCell ref="C172:C173"/>
    <mergeCell ref="D172:D173"/>
    <mergeCell ref="E172:E173"/>
    <mergeCell ref="F172:F173"/>
    <mergeCell ref="F168:F169"/>
    <mergeCell ref="G168:G169"/>
    <mergeCell ref="H168:H169"/>
    <mergeCell ref="I168:I169"/>
    <mergeCell ref="J168:J169"/>
    <mergeCell ref="K168:K169"/>
    <mergeCell ref="J166:J167"/>
    <mergeCell ref="K166:K167"/>
    <mergeCell ref="L166:L167"/>
    <mergeCell ref="M166:M167"/>
    <mergeCell ref="AG166:AG167"/>
    <mergeCell ref="A168:A169"/>
    <mergeCell ref="B168:B169"/>
    <mergeCell ref="C168:C169"/>
    <mergeCell ref="D168:D169"/>
    <mergeCell ref="E168:E169"/>
    <mergeCell ref="I174:I175"/>
    <mergeCell ref="J174:J175"/>
    <mergeCell ref="K174:K175"/>
    <mergeCell ref="L174:L175"/>
    <mergeCell ref="M174:M175"/>
    <mergeCell ref="AG174:AG175"/>
    <mergeCell ref="M172:M173"/>
    <mergeCell ref="AG172:AG173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G172:G173"/>
    <mergeCell ref="H172:H173"/>
    <mergeCell ref="I172:I173"/>
    <mergeCell ref="J172:J173"/>
    <mergeCell ref="K172:K173"/>
    <mergeCell ref="L172:L173"/>
    <mergeCell ref="I178:I179"/>
    <mergeCell ref="J178:J179"/>
    <mergeCell ref="K178:K179"/>
    <mergeCell ref="L178:L179"/>
    <mergeCell ref="M178:M179"/>
    <mergeCell ref="AG178:AG179"/>
    <mergeCell ref="M176:M177"/>
    <mergeCell ref="AG176:AG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G176:G177"/>
    <mergeCell ref="H176:H177"/>
    <mergeCell ref="I176:I177"/>
    <mergeCell ref="J176:J177"/>
    <mergeCell ref="K176:K177"/>
    <mergeCell ref="L176:L177"/>
    <mergeCell ref="A176:A177"/>
    <mergeCell ref="B176:B177"/>
    <mergeCell ref="C176:C177"/>
    <mergeCell ref="D176:D177"/>
    <mergeCell ref="E176:E177"/>
    <mergeCell ref="F176:F177"/>
    <mergeCell ref="I182:I183"/>
    <mergeCell ref="J182:J183"/>
    <mergeCell ref="K182:K183"/>
    <mergeCell ref="L182:L183"/>
    <mergeCell ref="M182:M183"/>
    <mergeCell ref="AG182:AG183"/>
    <mergeCell ref="M180:M181"/>
    <mergeCell ref="AG180:AG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G180:G181"/>
    <mergeCell ref="H180:H181"/>
    <mergeCell ref="I180:I181"/>
    <mergeCell ref="J180:J181"/>
    <mergeCell ref="K180:K181"/>
    <mergeCell ref="L180:L181"/>
    <mergeCell ref="A180:A181"/>
    <mergeCell ref="B180:B181"/>
    <mergeCell ref="C180:C181"/>
    <mergeCell ref="D180:D181"/>
    <mergeCell ref="E180:E181"/>
    <mergeCell ref="F180:F181"/>
    <mergeCell ref="I186:I187"/>
    <mergeCell ref="J186:J187"/>
    <mergeCell ref="K186:K187"/>
    <mergeCell ref="L186:L187"/>
    <mergeCell ref="M186:M187"/>
    <mergeCell ref="AG186:AG187"/>
    <mergeCell ref="M184:M185"/>
    <mergeCell ref="AG184:AG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G184:G185"/>
    <mergeCell ref="H184:H185"/>
    <mergeCell ref="I184:I185"/>
    <mergeCell ref="J184:J185"/>
    <mergeCell ref="K184:K185"/>
    <mergeCell ref="L184:L185"/>
    <mergeCell ref="A184:A185"/>
    <mergeCell ref="B184:B185"/>
    <mergeCell ref="C184:C185"/>
    <mergeCell ref="D184:D185"/>
    <mergeCell ref="E184:E185"/>
    <mergeCell ref="F184:F185"/>
    <mergeCell ref="I190:I191"/>
    <mergeCell ref="J190:J191"/>
    <mergeCell ref="K190:K191"/>
    <mergeCell ref="L190:L191"/>
    <mergeCell ref="M190:M191"/>
    <mergeCell ref="AG190:AG191"/>
    <mergeCell ref="M188:M189"/>
    <mergeCell ref="AG188:AG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G188:G189"/>
    <mergeCell ref="H188:H189"/>
    <mergeCell ref="I188:I189"/>
    <mergeCell ref="J188:J189"/>
    <mergeCell ref="K188:K189"/>
    <mergeCell ref="L188:L189"/>
    <mergeCell ref="A188:A189"/>
    <mergeCell ref="B188:B189"/>
    <mergeCell ref="C188:C189"/>
    <mergeCell ref="D188:D189"/>
    <mergeCell ref="E188:E189"/>
    <mergeCell ref="F188:F189"/>
    <mergeCell ref="M192:M193"/>
    <mergeCell ref="AG192:AG193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G192:G193"/>
    <mergeCell ref="H192:H193"/>
    <mergeCell ref="I192:I193"/>
    <mergeCell ref="J192:J193"/>
    <mergeCell ref="K192:K193"/>
    <mergeCell ref="L192:L193"/>
    <mergeCell ref="A192:A193"/>
    <mergeCell ref="B192:B193"/>
    <mergeCell ref="C192:C193"/>
    <mergeCell ref="D192:D193"/>
    <mergeCell ref="E192:E193"/>
    <mergeCell ref="F192:F193"/>
    <mergeCell ref="A198:A199"/>
    <mergeCell ref="B198:B199"/>
    <mergeCell ref="C198:C199"/>
    <mergeCell ref="D198:D199"/>
    <mergeCell ref="K202:K203"/>
    <mergeCell ref="L202:L203"/>
    <mergeCell ref="M202:M203"/>
    <mergeCell ref="AG202:AG203"/>
    <mergeCell ref="I204:I205"/>
    <mergeCell ref="J204:J205"/>
    <mergeCell ref="M211:M212"/>
    <mergeCell ref="AG211:AG212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G211:G212"/>
    <mergeCell ref="H211:H212"/>
    <mergeCell ref="I211:I212"/>
    <mergeCell ref="J211:J212"/>
    <mergeCell ref="K211:K212"/>
    <mergeCell ref="L211:L212"/>
    <mergeCell ref="A211:A212"/>
    <mergeCell ref="B211:B212"/>
    <mergeCell ref="C211:C212"/>
    <mergeCell ref="D211:D212"/>
    <mergeCell ref="E211:E212"/>
    <mergeCell ref="F211:F212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I221:I222"/>
    <mergeCell ref="J221:J222"/>
    <mergeCell ref="K221:K222"/>
    <mergeCell ref="L221:L222"/>
    <mergeCell ref="M221:M222"/>
    <mergeCell ref="AG221:AG222"/>
    <mergeCell ref="M219:M220"/>
    <mergeCell ref="AG219:AG220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G219:G220"/>
    <mergeCell ref="H219:H220"/>
    <mergeCell ref="I219:I220"/>
    <mergeCell ref="J219:J220"/>
    <mergeCell ref="K219:K220"/>
    <mergeCell ref="L219:L220"/>
    <mergeCell ref="A219:A220"/>
    <mergeCell ref="B219:B220"/>
    <mergeCell ref="C219:C220"/>
    <mergeCell ref="D219:D220"/>
    <mergeCell ref="E219:E220"/>
    <mergeCell ref="F219:F220"/>
    <mergeCell ref="I225:I226"/>
    <mergeCell ref="J225:J226"/>
    <mergeCell ref="K225:K226"/>
    <mergeCell ref="L225:L226"/>
    <mergeCell ref="M225:M226"/>
    <mergeCell ref="AG225:AG226"/>
    <mergeCell ref="M223:M224"/>
    <mergeCell ref="AG223:AG224"/>
    <mergeCell ref="A225:A226"/>
    <mergeCell ref="B225:B226"/>
    <mergeCell ref="C225:C226"/>
    <mergeCell ref="D225:D226"/>
    <mergeCell ref="E225:E226"/>
    <mergeCell ref="F225:F226"/>
    <mergeCell ref="G225:G226"/>
    <mergeCell ref="H225:H226"/>
    <mergeCell ref="G223:G224"/>
    <mergeCell ref="H223:H224"/>
    <mergeCell ref="I223:I224"/>
    <mergeCell ref="J223:J224"/>
    <mergeCell ref="K223:K224"/>
    <mergeCell ref="L223:L224"/>
    <mergeCell ref="A223:A224"/>
    <mergeCell ref="B223:B224"/>
    <mergeCell ref="C223:C224"/>
    <mergeCell ref="D223:D224"/>
    <mergeCell ref="E223:E224"/>
    <mergeCell ref="F223:F224"/>
    <mergeCell ref="I229:I230"/>
    <mergeCell ref="J229:J230"/>
    <mergeCell ref="K229:K230"/>
    <mergeCell ref="L229:L230"/>
    <mergeCell ref="M229:M230"/>
    <mergeCell ref="AG229:AG230"/>
    <mergeCell ref="M227:M228"/>
    <mergeCell ref="AG227:AG228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G227:G228"/>
    <mergeCell ref="H227:H228"/>
    <mergeCell ref="I227:I228"/>
    <mergeCell ref="J227:J228"/>
    <mergeCell ref="K227:K228"/>
    <mergeCell ref="L227:L228"/>
    <mergeCell ref="A227:A228"/>
    <mergeCell ref="B227:B228"/>
    <mergeCell ref="C227:C228"/>
    <mergeCell ref="D227:D228"/>
    <mergeCell ref="E227:E228"/>
    <mergeCell ref="F227:F228"/>
    <mergeCell ref="I234:I235"/>
    <mergeCell ref="J234:J235"/>
    <mergeCell ref="K234:K235"/>
    <mergeCell ref="L234:L235"/>
    <mergeCell ref="M234:M235"/>
    <mergeCell ref="AG234:AG235"/>
    <mergeCell ref="M232:M233"/>
    <mergeCell ref="AG232:AG233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G232:G233"/>
    <mergeCell ref="H232:H233"/>
    <mergeCell ref="I232:I233"/>
    <mergeCell ref="J232:J233"/>
    <mergeCell ref="K232:K233"/>
    <mergeCell ref="L232:L233"/>
    <mergeCell ref="A232:A233"/>
    <mergeCell ref="B232:B233"/>
    <mergeCell ref="C232:C233"/>
    <mergeCell ref="D232:D233"/>
    <mergeCell ref="E232:E233"/>
    <mergeCell ref="F232:F233"/>
    <mergeCell ref="I238:I239"/>
    <mergeCell ref="J238:J239"/>
    <mergeCell ref="K238:K239"/>
    <mergeCell ref="L238:L239"/>
    <mergeCell ref="M238:M239"/>
    <mergeCell ref="AG238:AG239"/>
    <mergeCell ref="M236:M237"/>
    <mergeCell ref="AG236:AG237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G236:G237"/>
    <mergeCell ref="H236:H237"/>
    <mergeCell ref="I236:I237"/>
    <mergeCell ref="J236:J237"/>
    <mergeCell ref="K236:K237"/>
    <mergeCell ref="L236:L237"/>
    <mergeCell ref="A236:A237"/>
    <mergeCell ref="B236:B237"/>
    <mergeCell ref="C236:C237"/>
    <mergeCell ref="D236:D237"/>
    <mergeCell ref="E236:E237"/>
    <mergeCell ref="F236:F237"/>
    <mergeCell ref="I242:I243"/>
    <mergeCell ref="J242:J243"/>
    <mergeCell ref="K242:K243"/>
    <mergeCell ref="L242:L243"/>
    <mergeCell ref="M242:M243"/>
    <mergeCell ref="AG242:AG243"/>
    <mergeCell ref="M240:M241"/>
    <mergeCell ref="AG240:AG241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G240:G241"/>
    <mergeCell ref="H240:H241"/>
    <mergeCell ref="I240:I241"/>
    <mergeCell ref="J240:J241"/>
    <mergeCell ref="K240:K241"/>
    <mergeCell ref="L240:L241"/>
    <mergeCell ref="A240:A241"/>
    <mergeCell ref="B240:B241"/>
    <mergeCell ref="C240:C241"/>
    <mergeCell ref="D240:D241"/>
    <mergeCell ref="E240:E241"/>
    <mergeCell ref="F240:F241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AG68:AG69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AG64:AG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AG66:AG67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AG60:AG61"/>
    <mergeCell ref="G56:G57"/>
    <mergeCell ref="H56:H57"/>
    <mergeCell ref="I56:I57"/>
    <mergeCell ref="J56:J57"/>
    <mergeCell ref="K56:K57"/>
    <mergeCell ref="L56:L57"/>
    <mergeCell ref="M56:M57"/>
    <mergeCell ref="AG56:AG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AG58:AG59"/>
    <mergeCell ref="A56:A57"/>
    <mergeCell ref="B56:B57"/>
    <mergeCell ref="C56:C57"/>
    <mergeCell ref="D56:D57"/>
    <mergeCell ref="E56:E57"/>
    <mergeCell ref="F56:F57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AG62:AG63"/>
    <mergeCell ref="A60:A61"/>
    <mergeCell ref="B60:B61"/>
    <mergeCell ref="C60:C61"/>
    <mergeCell ref="L246:L247"/>
    <mergeCell ref="M246:M247"/>
    <mergeCell ref="AG246:AG247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AG250:AG251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AG244:AG245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I246:I247"/>
    <mergeCell ref="J246:J247"/>
    <mergeCell ref="K246:K247"/>
    <mergeCell ref="L252:L253"/>
    <mergeCell ref="M252:M253"/>
    <mergeCell ref="AG252:AG253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AG248:AG249"/>
    <mergeCell ref="A250:A251"/>
    <mergeCell ref="B250:B251"/>
    <mergeCell ref="C250:C251"/>
    <mergeCell ref="D250:D251"/>
  </mergeCells>
  <printOptions horizontalCentered="1" verticalCentered="1"/>
  <pageMargins left="0.23622047244094491" right="0.23622047244094491" top="0.19685039370078741" bottom="0.31496062992125984" header="0.19685039370078741" footer="0.31496062992125984"/>
  <pageSetup paperSize="8" scale="33" fitToHeight="10" pageOrder="overThenDown" orientation="landscape" r:id="rId1"/>
  <headerFooter>
    <oddFooter>&amp;RPágina &amp;P de &amp;N</oddFooter>
  </headerFooter>
  <rowBreaks count="3" manualBreakCount="3">
    <brk id="91" max="32" man="1"/>
    <brk id="149" max="32" man="1"/>
    <brk id="222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6.5 Acomp. do Plan. Anual</vt:lpstr>
      <vt:lpstr>'6.5 Acomp. do Plan. Anual'!Area_de_impressao</vt:lpstr>
      <vt:lpstr>'6.5 Acomp. do Plan. Anual'!Titulos_de_impressao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Francielle Arantes</dc:creator>
  <cp:lastModifiedBy>Vinicius De Amorim Rodrigues Vieira</cp:lastModifiedBy>
  <cp:lastPrinted>2016-03-24T11:13:23Z</cp:lastPrinted>
  <dcterms:created xsi:type="dcterms:W3CDTF">2016-01-20T10:48:13Z</dcterms:created>
  <dcterms:modified xsi:type="dcterms:W3CDTF">2022-06-09T11:58:05Z</dcterms:modified>
</cp:coreProperties>
</file>