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ius-a.vieira\Desktop\TCU\"/>
    </mc:Choice>
  </mc:AlternateContent>
  <xr:revisionPtr revIDLastSave="0" documentId="13_ncr:1_{254C5147-8A6B-4901-8784-5172E6C0E6E7}" xr6:coauthVersionLast="47" xr6:coauthVersionMax="47" xr10:uidLastSave="{00000000-0000-0000-0000-000000000000}"/>
  <bookViews>
    <workbookView xWindow="-120" yWindow="-120" windowWidth="29040" windowHeight="16440" tabRatio="590" activeTab="1" xr2:uid="{00000000-000D-0000-FFFF-FFFF00000000}"/>
  </bookViews>
  <sheets>
    <sheet name="Acompanhamento das obras" sheetId="1" r:id="rId1"/>
    <sheet name="Planejamento 14º ano - ANTT" sheetId="2" r:id="rId2"/>
    <sheet name="ANEXO I" sheetId="3" r:id="rId3"/>
  </sheets>
  <definedNames>
    <definedName name="_xlnm._FilterDatabase" localSheetId="0" hidden="1">'Acompanhamento das obras'!$A$4:$AN$30</definedName>
    <definedName name="_xlnm._FilterDatabase" localSheetId="1" hidden="1">'Planejamento 14º ano - ANTT'!$A$6:$BK$58</definedName>
    <definedName name="_xlnm.Print_Area" localSheetId="0">'Acompanhamento das obras'!$A$1:$AO$32</definedName>
    <definedName name="_xlnm.Print_Area" localSheetId="1">'Planejamento 14º ano - ANTT'!$B$1:$AX$60</definedName>
    <definedName name="_xlnm.Print_Titles" localSheetId="0">'Acompanhamento das obras'!$B:$C,'Acompanhamento das obras'!$1:$4</definedName>
    <definedName name="_xlnm.Print_Titles" localSheetId="2">'ANEXO I'!$1:$4</definedName>
    <definedName name="_xlnm.Print_Titles" localSheetId="1">'Planejamento 14º ano - ANTT'!$B:$C,'Planejamento 14º ano - ANTT'!$1:$6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3" l="1"/>
  <c r="K28" i="3"/>
  <c r="K26" i="3"/>
  <c r="K25" i="3"/>
  <c r="K24" i="3"/>
  <c r="K23" i="3"/>
  <c r="K22" i="3"/>
  <c r="K21" i="3"/>
  <c r="K19" i="3"/>
  <c r="K18" i="3"/>
  <c r="K16" i="3"/>
  <c r="K14" i="3"/>
  <c r="K12" i="3"/>
  <c r="K10" i="3"/>
  <c r="K9" i="3"/>
  <c r="AF36" i="2"/>
  <c r="AH58" i="2"/>
  <c r="AH57" i="2"/>
  <c r="AH54" i="2"/>
  <c r="AH53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5" i="2"/>
  <c r="AH36" i="2"/>
  <c r="AH34" i="2"/>
  <c r="AH33" i="2"/>
  <c r="AH30" i="2"/>
  <c r="AH29" i="2"/>
  <c r="AH26" i="2"/>
  <c r="AH25" i="2"/>
  <c r="AH22" i="2"/>
  <c r="AH21" i="2"/>
  <c r="AH18" i="2"/>
  <c r="AH17" i="2"/>
  <c r="AH16" i="2"/>
  <c r="AH15" i="2"/>
  <c r="AH12" i="2"/>
  <c r="AH11" i="2"/>
  <c r="AH10" i="2"/>
  <c r="AH9" i="2"/>
  <c r="M30" i="3" l="1"/>
  <c r="M28" i="3"/>
  <c r="M26" i="3"/>
  <c r="M25" i="3"/>
  <c r="M24" i="3"/>
  <c r="M23" i="3"/>
  <c r="M22" i="3"/>
  <c r="M21" i="3"/>
  <c r="M19" i="3"/>
  <c r="M18" i="3"/>
  <c r="M16" i="3"/>
  <c r="M14" i="3"/>
  <c r="M12" i="3"/>
  <c r="M10" i="3"/>
  <c r="M9" i="3"/>
  <c r="M7" i="3"/>
  <c r="M6" i="3"/>
  <c r="J28" i="3"/>
  <c r="J26" i="3"/>
  <c r="J25" i="3"/>
  <c r="J24" i="3"/>
  <c r="J23" i="3"/>
  <c r="J22" i="3"/>
  <c r="J21" i="3"/>
  <c r="J18" i="3"/>
  <c r="J16" i="3"/>
  <c r="J14" i="3"/>
  <c r="J12" i="3"/>
  <c r="J10" i="3"/>
  <c r="J6" i="3"/>
  <c r="K7" i="3"/>
  <c r="K6" i="3"/>
  <c r="H7" i="3"/>
  <c r="H6" i="3"/>
  <c r="G7" i="3"/>
  <c r="G6" i="3"/>
  <c r="F30" i="3"/>
  <c r="F28" i="3"/>
  <c r="F26" i="3"/>
  <c r="F25" i="3"/>
  <c r="F24" i="3"/>
  <c r="F23" i="3"/>
  <c r="F22" i="3"/>
  <c r="F21" i="3"/>
  <c r="F19" i="3"/>
  <c r="F18" i="3"/>
  <c r="F16" i="3"/>
  <c r="F14" i="3"/>
  <c r="F12" i="3"/>
  <c r="F10" i="3"/>
  <c r="F9" i="3"/>
  <c r="E30" i="3"/>
  <c r="E28" i="3"/>
  <c r="E26" i="3"/>
  <c r="E25" i="3"/>
  <c r="E24" i="3"/>
  <c r="E23" i="3"/>
  <c r="E22" i="3"/>
  <c r="E21" i="3"/>
  <c r="E19" i="3"/>
  <c r="E18" i="3"/>
  <c r="E16" i="3"/>
  <c r="E14" i="3"/>
  <c r="E12" i="3"/>
  <c r="F7" i="3"/>
  <c r="F6" i="3"/>
  <c r="E7" i="3"/>
  <c r="E6" i="3"/>
  <c r="E10" i="3"/>
  <c r="E9" i="3"/>
  <c r="H28" i="3"/>
  <c r="G28" i="3"/>
  <c r="B28" i="3"/>
  <c r="A28" i="3"/>
  <c r="B27" i="3"/>
  <c r="A27" i="3"/>
  <c r="H26" i="3"/>
  <c r="G26" i="3"/>
  <c r="B26" i="3"/>
  <c r="A26" i="3"/>
  <c r="H25" i="3"/>
  <c r="G25" i="3"/>
  <c r="B25" i="3"/>
  <c r="A25" i="3"/>
  <c r="H24" i="3"/>
  <c r="G24" i="3"/>
  <c r="B24" i="3"/>
  <c r="A24" i="3"/>
  <c r="H23" i="3"/>
  <c r="G23" i="3"/>
  <c r="B23" i="3"/>
  <c r="A23" i="3"/>
  <c r="H22" i="3"/>
  <c r="G22" i="3"/>
  <c r="B22" i="3"/>
  <c r="A22" i="3"/>
  <c r="H21" i="3"/>
  <c r="G21" i="3"/>
  <c r="B21" i="3"/>
  <c r="A21" i="3"/>
  <c r="B20" i="3"/>
  <c r="A20" i="3"/>
  <c r="H19" i="3"/>
  <c r="G19" i="3"/>
  <c r="B19" i="3"/>
  <c r="A19" i="3"/>
  <c r="H18" i="3"/>
  <c r="G18" i="3"/>
  <c r="B18" i="3"/>
  <c r="A18" i="3"/>
  <c r="B17" i="3"/>
  <c r="A17" i="3"/>
  <c r="H16" i="3"/>
  <c r="G16" i="3"/>
  <c r="B16" i="3"/>
  <c r="A16" i="3"/>
  <c r="B15" i="3"/>
  <c r="A15" i="3"/>
  <c r="H14" i="3"/>
  <c r="G14" i="3"/>
  <c r="B14" i="3"/>
  <c r="A14" i="3"/>
  <c r="B13" i="3"/>
  <c r="A13" i="3"/>
  <c r="B12" i="3"/>
  <c r="A12" i="3"/>
  <c r="B11" i="3"/>
  <c r="A11" i="3"/>
  <c r="H12" i="3"/>
  <c r="G12" i="3"/>
  <c r="B10" i="3"/>
  <c r="A10" i="3"/>
  <c r="H10" i="3"/>
  <c r="G10" i="3"/>
  <c r="B7" i="3"/>
  <c r="B6" i="3"/>
  <c r="A7" i="3"/>
  <c r="A6" i="3"/>
  <c r="B5" i="3"/>
  <c r="A5" i="3"/>
  <c r="A29" i="3"/>
  <c r="B29" i="3"/>
  <c r="A30" i="3"/>
  <c r="B30" i="3"/>
  <c r="G30" i="3"/>
  <c r="H30" i="3"/>
  <c r="J30" i="3"/>
  <c r="O53" i="2"/>
  <c r="N53" i="2"/>
  <c r="M53" i="2"/>
  <c r="K53" i="2"/>
  <c r="J53" i="2"/>
  <c r="I53" i="2"/>
  <c r="G53" i="2"/>
  <c r="AG54" i="2" s="1"/>
  <c r="E53" i="2"/>
  <c r="D53" i="2"/>
  <c r="C53" i="2"/>
  <c r="C51" i="2"/>
  <c r="B53" i="2"/>
  <c r="B51" i="2"/>
  <c r="AW54" i="2"/>
  <c r="AX53" i="2" s="1"/>
  <c r="AF54" i="2"/>
  <c r="L28" i="3" s="1"/>
  <c r="BD53" i="2"/>
  <c r="AZ53" i="2"/>
  <c r="AW53" i="2"/>
  <c r="AJ53" i="2"/>
  <c r="AF53" i="2"/>
  <c r="O49" i="2"/>
  <c r="O47" i="2"/>
  <c r="O45" i="2"/>
  <c r="O43" i="2"/>
  <c r="N49" i="2"/>
  <c r="N47" i="2"/>
  <c r="N45" i="2"/>
  <c r="N43" i="2"/>
  <c r="N41" i="2"/>
  <c r="M49" i="2"/>
  <c r="M47" i="2"/>
  <c r="M45" i="2"/>
  <c r="M43" i="2"/>
  <c r="M41" i="2"/>
  <c r="N39" i="2"/>
  <c r="M39" i="2"/>
  <c r="K49" i="2"/>
  <c r="K47" i="2"/>
  <c r="K45" i="2"/>
  <c r="K43" i="2"/>
  <c r="K41" i="2"/>
  <c r="K39" i="2"/>
  <c r="J49" i="2"/>
  <c r="J47" i="2"/>
  <c r="J45" i="2"/>
  <c r="J43" i="2"/>
  <c r="J41" i="2"/>
  <c r="J39" i="2"/>
  <c r="I49" i="2"/>
  <c r="I47" i="2"/>
  <c r="I45" i="2"/>
  <c r="I43" i="2"/>
  <c r="I41" i="2"/>
  <c r="I39" i="2"/>
  <c r="G49" i="2"/>
  <c r="G47" i="2"/>
  <c r="G45" i="2"/>
  <c r="G43" i="2"/>
  <c r="R43" i="2" s="1"/>
  <c r="G41" i="2"/>
  <c r="G39" i="2"/>
  <c r="E49" i="2"/>
  <c r="E47" i="2"/>
  <c r="E45" i="2"/>
  <c r="E43" i="2"/>
  <c r="E41" i="2"/>
  <c r="D49" i="2"/>
  <c r="D47" i="2"/>
  <c r="D45" i="2"/>
  <c r="D43" i="2"/>
  <c r="D41" i="2"/>
  <c r="E39" i="2"/>
  <c r="D39" i="2"/>
  <c r="C49" i="2"/>
  <c r="C47" i="2"/>
  <c r="C45" i="2"/>
  <c r="C43" i="2"/>
  <c r="C41" i="2"/>
  <c r="C39" i="2"/>
  <c r="B49" i="2"/>
  <c r="B47" i="2"/>
  <c r="B45" i="2"/>
  <c r="B43" i="2"/>
  <c r="B41" i="2"/>
  <c r="B39" i="2"/>
  <c r="C37" i="2"/>
  <c r="B37" i="2"/>
  <c r="AW50" i="2"/>
  <c r="AX49" i="2" s="1"/>
  <c r="AI50" i="2"/>
  <c r="AF50" i="2"/>
  <c r="AG50" i="2" s="1"/>
  <c r="BD49" i="2"/>
  <c r="AZ49" i="2"/>
  <c r="AW49" i="2"/>
  <c r="AF49" i="2"/>
  <c r="AG49" i="2" s="1"/>
  <c r="R49" i="2"/>
  <c r="AW48" i="2"/>
  <c r="AX47" i="2"/>
  <c r="AF48" i="2"/>
  <c r="L25" i="3" s="1"/>
  <c r="BD47" i="2"/>
  <c r="AZ47" i="2"/>
  <c r="AW47" i="2"/>
  <c r="AF47" i="2"/>
  <c r="AW46" i="2"/>
  <c r="AI46" i="2"/>
  <c r="AF46" i="2"/>
  <c r="AG46" i="2" s="1"/>
  <c r="BD45" i="2"/>
  <c r="AZ45" i="2"/>
  <c r="AW45" i="2"/>
  <c r="AF45" i="2"/>
  <c r="AW44" i="2"/>
  <c r="AF44" i="2"/>
  <c r="L23" i="3" s="1"/>
  <c r="BD43" i="2"/>
  <c r="AZ43" i="2"/>
  <c r="AW43" i="2"/>
  <c r="AF43" i="2"/>
  <c r="AW42" i="2"/>
  <c r="AX41" i="2"/>
  <c r="AF42" i="2"/>
  <c r="L22" i="3" s="1"/>
  <c r="BD41" i="2"/>
  <c r="AZ41" i="2"/>
  <c r="AW41" i="2"/>
  <c r="AF41" i="2"/>
  <c r="AW40" i="2"/>
  <c r="AX39" i="2"/>
  <c r="AF40" i="2"/>
  <c r="L21" i="3" s="1"/>
  <c r="BD39" i="2"/>
  <c r="AZ39" i="2"/>
  <c r="AW39" i="2"/>
  <c r="AF39" i="2"/>
  <c r="R39" i="2"/>
  <c r="O35" i="2"/>
  <c r="O33" i="2"/>
  <c r="N35" i="2"/>
  <c r="M35" i="2"/>
  <c r="N33" i="2"/>
  <c r="M33" i="2"/>
  <c r="K35" i="2"/>
  <c r="K33" i="2"/>
  <c r="J35" i="2"/>
  <c r="J33" i="2"/>
  <c r="I35" i="2"/>
  <c r="I33" i="2"/>
  <c r="G35" i="2"/>
  <c r="AG36" i="2" s="1"/>
  <c r="G33" i="2"/>
  <c r="R33" i="2" s="1"/>
  <c r="E35" i="2"/>
  <c r="E33" i="2"/>
  <c r="D35" i="2"/>
  <c r="D33" i="2"/>
  <c r="C35" i="2"/>
  <c r="C33" i="2"/>
  <c r="B35" i="2"/>
  <c r="B33" i="2"/>
  <c r="C31" i="2"/>
  <c r="B31" i="2"/>
  <c r="AW36" i="2"/>
  <c r="J19" i="3"/>
  <c r="BD35" i="2"/>
  <c r="AZ35" i="2"/>
  <c r="AW35" i="2"/>
  <c r="AI35" i="2"/>
  <c r="AF35" i="2"/>
  <c r="AW34" i="2"/>
  <c r="AF34" i="2"/>
  <c r="L18" i="3" s="1"/>
  <c r="BD33" i="2"/>
  <c r="AZ33" i="2"/>
  <c r="AX33" i="2"/>
  <c r="AW33" i="2"/>
  <c r="AF33" i="2"/>
  <c r="AN16" i="1"/>
  <c r="O29" i="2" s="1"/>
  <c r="N29" i="2"/>
  <c r="M29" i="2"/>
  <c r="K29" i="2"/>
  <c r="J29" i="2"/>
  <c r="I29" i="2"/>
  <c r="G29" i="2"/>
  <c r="R29" i="2" s="1"/>
  <c r="C29" i="2"/>
  <c r="B29" i="2"/>
  <c r="C27" i="2"/>
  <c r="B27" i="2"/>
  <c r="AW30" i="2"/>
  <c r="AF30" i="2"/>
  <c r="L16" i="3" s="1"/>
  <c r="BD29" i="2"/>
  <c r="AZ29" i="2"/>
  <c r="AW29" i="2"/>
  <c r="AF29" i="2"/>
  <c r="AF25" i="2"/>
  <c r="AN14" i="1"/>
  <c r="N25" i="2"/>
  <c r="M25" i="2"/>
  <c r="C25" i="2"/>
  <c r="K25" i="2"/>
  <c r="J25" i="2"/>
  <c r="I25" i="2"/>
  <c r="G25" i="2"/>
  <c r="R25" i="2" s="1"/>
  <c r="C23" i="2"/>
  <c r="B23" i="2"/>
  <c r="AW26" i="2"/>
  <c r="AF26" i="2"/>
  <c r="L14" i="3" s="1"/>
  <c r="BD25" i="2"/>
  <c r="AZ25" i="2"/>
  <c r="AW25" i="2"/>
  <c r="B25" i="2"/>
  <c r="N21" i="2"/>
  <c r="M21" i="2"/>
  <c r="K21" i="2"/>
  <c r="J21" i="2"/>
  <c r="I21" i="2"/>
  <c r="G21" i="2"/>
  <c r="C21" i="2"/>
  <c r="B21" i="2"/>
  <c r="C19" i="2"/>
  <c r="B19" i="2"/>
  <c r="AW22" i="2"/>
  <c r="AF22" i="2"/>
  <c r="L12" i="3" s="1"/>
  <c r="BD21" i="2"/>
  <c r="AZ21" i="2"/>
  <c r="AW21" i="2"/>
  <c r="AF21" i="2"/>
  <c r="N17" i="2"/>
  <c r="M17" i="2"/>
  <c r="K17" i="2"/>
  <c r="J17" i="2"/>
  <c r="I17" i="2"/>
  <c r="G17" i="2"/>
  <c r="R17" i="2" s="1"/>
  <c r="E17" i="2"/>
  <c r="D17" i="2"/>
  <c r="C17" i="2"/>
  <c r="B17" i="2"/>
  <c r="AW18" i="2"/>
  <c r="AF18" i="2"/>
  <c r="L10" i="3" s="1"/>
  <c r="BD17" i="2"/>
  <c r="AZ17" i="2"/>
  <c r="AW17" i="2"/>
  <c r="AF17" i="2"/>
  <c r="J11" i="2"/>
  <c r="L24" i="3" l="1"/>
  <c r="AG17" i="2"/>
  <c r="AG35" i="2"/>
  <c r="L26" i="3"/>
  <c r="L19" i="3"/>
  <c r="R53" i="2"/>
  <c r="AG53" i="2"/>
  <c r="AI54" i="2"/>
  <c r="AX45" i="2"/>
  <c r="AI53" i="2"/>
  <c r="AJ29" i="2"/>
  <c r="AJ47" i="2"/>
  <c r="AJ43" i="2"/>
  <c r="AJ45" i="2"/>
  <c r="AX43" i="2"/>
  <c r="AI47" i="2"/>
  <c r="AJ49" i="2"/>
  <c r="AG47" i="2"/>
  <c r="AG48" i="2"/>
  <c r="AI48" i="2"/>
  <c r="AG43" i="2"/>
  <c r="AI49" i="2"/>
  <c r="AJ35" i="2"/>
  <c r="AI39" i="2"/>
  <c r="AI42" i="2"/>
  <c r="AJ41" i="2"/>
  <c r="AI43" i="2"/>
  <c r="AG45" i="2"/>
  <c r="R47" i="2"/>
  <c r="AI44" i="2"/>
  <c r="R45" i="2"/>
  <c r="AI45" i="2"/>
  <c r="AG44" i="2"/>
  <c r="AG39" i="2"/>
  <c r="AG41" i="2"/>
  <c r="AJ39" i="2"/>
  <c r="AI40" i="2"/>
  <c r="AG42" i="2"/>
  <c r="AX25" i="2"/>
  <c r="O25" i="2"/>
  <c r="R41" i="2"/>
  <c r="AI41" i="2"/>
  <c r="AG40" i="2"/>
  <c r="AJ25" i="2"/>
  <c r="AI36" i="2"/>
  <c r="AX35" i="2"/>
  <c r="AG34" i="2"/>
  <c r="AG33" i="2"/>
  <c r="AI34" i="2"/>
  <c r="AI33" i="2"/>
  <c r="AJ33" i="2"/>
  <c r="AX29" i="2"/>
  <c r="R35" i="2"/>
  <c r="AI30" i="2"/>
  <c r="AG29" i="2"/>
  <c r="AG30" i="2"/>
  <c r="AX21" i="2"/>
  <c r="AG25" i="2"/>
  <c r="AI29" i="2"/>
  <c r="AJ21" i="2"/>
  <c r="O21" i="2"/>
  <c r="AI26" i="2"/>
  <c r="AG26" i="2"/>
  <c r="AI17" i="2"/>
  <c r="O17" i="2"/>
  <c r="AI25" i="2"/>
  <c r="AG18" i="2"/>
  <c r="AX17" i="2"/>
  <c r="AG22" i="2"/>
  <c r="R21" i="2"/>
  <c r="AG21" i="2"/>
  <c r="AI22" i="2"/>
  <c r="AI21" i="2"/>
  <c r="AJ17" i="2"/>
  <c r="AI18" i="2"/>
  <c r="N11" i="2"/>
  <c r="M11" i="2"/>
  <c r="N9" i="2"/>
  <c r="M9" i="2"/>
  <c r="K11" i="2"/>
  <c r="K9" i="2"/>
  <c r="J9" i="2"/>
  <c r="I11" i="2"/>
  <c r="I9" i="2"/>
  <c r="G11" i="2"/>
  <c r="G9" i="2"/>
  <c r="R9" i="2" s="1"/>
  <c r="E11" i="2"/>
  <c r="D11" i="2"/>
  <c r="D9" i="2"/>
  <c r="B11" i="2"/>
  <c r="C11" i="2"/>
  <c r="C9" i="2"/>
  <c r="B9" i="2"/>
  <c r="AW12" i="2"/>
  <c r="J7" i="3"/>
  <c r="AF12" i="2"/>
  <c r="L7" i="3" s="1"/>
  <c r="BD11" i="2"/>
  <c r="AZ11" i="2"/>
  <c r="AW11" i="2"/>
  <c r="AF11" i="2"/>
  <c r="C7" i="2"/>
  <c r="B7" i="2"/>
  <c r="AW10" i="2"/>
  <c r="AF10" i="2"/>
  <c r="BD9" i="2"/>
  <c r="AZ9" i="2"/>
  <c r="AW9" i="2"/>
  <c r="AF9" i="2"/>
  <c r="AN22" i="1"/>
  <c r="O41" i="2" s="1"/>
  <c r="AN21" i="1"/>
  <c r="O39" i="2" s="1"/>
  <c r="AG10" i="2" l="1"/>
  <c r="L6" i="3"/>
  <c r="AX11" i="2"/>
  <c r="AI10" i="2"/>
  <c r="O11" i="2"/>
  <c r="O9" i="2"/>
  <c r="AJ11" i="2"/>
  <c r="AI12" i="2"/>
  <c r="AG11" i="2"/>
  <c r="AG9" i="2"/>
  <c r="AG12" i="2"/>
  <c r="AI9" i="2"/>
  <c r="R11" i="2"/>
  <c r="AI11" i="2"/>
  <c r="AX9" i="2"/>
  <c r="AJ9" i="2"/>
  <c r="AN10" i="1"/>
  <c r="AN7" i="1"/>
  <c r="AN6" i="1"/>
  <c r="J9" i="3" l="1"/>
  <c r="H9" i="3" l="1"/>
  <c r="G9" i="3"/>
  <c r="B9" i="3"/>
  <c r="A9" i="3"/>
  <c r="N15" i="2" l="1"/>
  <c r="M15" i="2"/>
  <c r="G15" i="2"/>
  <c r="R15" i="2" s="1"/>
  <c r="C15" i="2"/>
  <c r="I15" i="2" s="1"/>
  <c r="B15" i="2"/>
  <c r="AW16" i="2"/>
  <c r="AF16" i="2"/>
  <c r="L9" i="3" s="1"/>
  <c r="BD15" i="2"/>
  <c r="AZ15" i="2"/>
  <c r="AW15" i="2"/>
  <c r="AF15" i="2"/>
  <c r="AN9" i="1"/>
  <c r="O15" i="2" s="1"/>
  <c r="AG15" i="2" l="1"/>
  <c r="AG16" i="2"/>
  <c r="AI15" i="2"/>
  <c r="AI16" i="2"/>
  <c r="AX15" i="2"/>
  <c r="J15" i="2"/>
  <c r="K15" i="2"/>
  <c r="AJ15" i="2"/>
  <c r="B8" i="3" l="1"/>
  <c r="A8" i="3"/>
  <c r="C13" i="2"/>
  <c r="B13" i="2"/>
  <c r="AF58" i="2" l="1"/>
  <c r="L30" i="3" s="1"/>
  <c r="AF57" i="2"/>
  <c r="BD57" i="2" l="1"/>
  <c r="G57" i="2"/>
  <c r="AA1" i="1"/>
  <c r="AM2" i="1"/>
  <c r="AX4" i="2" s="1"/>
  <c r="AJ4" i="2" s="1"/>
  <c r="AW58" i="2"/>
  <c r="AX57" i="2" s="1"/>
  <c r="AW57" i="2"/>
  <c r="N57" i="2"/>
  <c r="M57" i="2"/>
  <c r="E57" i="2"/>
  <c r="D57" i="2"/>
  <c r="C57" i="2"/>
  <c r="J57" i="2" s="1"/>
  <c r="B57" i="2"/>
  <c r="C55" i="2"/>
  <c r="B55" i="2"/>
  <c r="AZ57" i="2"/>
  <c r="AN30" i="1"/>
  <c r="O57" i="2" s="1"/>
  <c r="AJ57" i="2"/>
  <c r="AI57" i="2" l="1"/>
  <c r="AI58" i="2"/>
  <c r="I57" i="2"/>
  <c r="AG57" i="2"/>
  <c r="K57" i="2"/>
  <c r="R57" i="2"/>
  <c r="AG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ppereira</author>
  </authors>
  <commentList>
    <comment ref="K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Mudar referência do mês.
</t>
        </r>
      </text>
    </comment>
  </commentList>
</comments>
</file>

<file path=xl/sharedStrings.xml><?xml version="1.0" encoding="utf-8"?>
<sst xmlns="http://schemas.openxmlformats.org/spreadsheetml/2006/main" count="596" uniqueCount="200">
  <si>
    <t>ITEM PER</t>
  </si>
  <si>
    <t>DESCRIÇÃO</t>
  </si>
  <si>
    <t>-</t>
  </si>
  <si>
    <t>UN.</t>
  </si>
  <si>
    <t>QUANT.</t>
  </si>
  <si>
    <t>KM INICIAL</t>
  </si>
  <si>
    <t>KM FINAL</t>
  </si>
  <si>
    <t>PREVISÃO PER</t>
  </si>
  <si>
    <t>VALOR TOTAL DA OBRA (R$)</t>
  </si>
  <si>
    <t>SITUAÇÃO DA OBRA</t>
  </si>
  <si>
    <t>PROJETO EXECUTIVO</t>
  </si>
  <si>
    <t>LICENCIAMENTO AMBIENTAL</t>
  </si>
  <si>
    <t>PROPOSTA DE DECLARAÇÃO DE UTILIDADE PÚBLICA</t>
  </si>
  <si>
    <t>RESTRIÇÃO (DETALHAR, se necessário por meio de relatório) / MOTIVOS DE ATRASO</t>
  </si>
  <si>
    <t xml:space="preserve">INÍCIO </t>
  </si>
  <si>
    <t>TÉRMINO</t>
  </si>
  <si>
    <t>SITUAÇÃO</t>
  </si>
  <si>
    <t>DATA DE ENVIO
Efetiva ou Prevista</t>
  </si>
  <si>
    <t>DATA DA NÃO OBJEÇÃO</t>
  </si>
  <si>
    <t>DATA DE ENTRADA NO ÓRGÃO AMBIENTAL</t>
  </si>
  <si>
    <t>ÓRGÃO AMBIENTAL</t>
  </si>
  <si>
    <t>DATA DA EMISSÃO DA LP</t>
  </si>
  <si>
    <t>DATA DA EMISSÃO DA LI</t>
  </si>
  <si>
    <t>DATA DA EMISSÃO DA ASV</t>
  </si>
  <si>
    <t>DATA DE ENVIO DE DUP</t>
  </si>
  <si>
    <t>DATA DA PUBLICAÇÃO</t>
  </si>
  <si>
    <t>OBS</t>
  </si>
  <si>
    <t>DATA DE INÍCIO</t>
  </si>
  <si>
    <t>DATA DE CONCLUSÃO</t>
  </si>
  <si>
    <t>DURAÇÃO DA OBRA (DIAS)</t>
  </si>
  <si>
    <t>Não iniciada</t>
  </si>
  <si>
    <t>Não se aplica</t>
  </si>
  <si>
    <t>P.E.R</t>
  </si>
  <si>
    <t xml:space="preserve">SITUAÇÃO </t>
  </si>
  <si>
    <t>% ACUMULADO</t>
  </si>
  <si>
    <t>PROJETO</t>
  </si>
  <si>
    <t>AMBIENTAL</t>
  </si>
  <si>
    <t>DUP</t>
  </si>
  <si>
    <t>DATA INÍCIO</t>
  </si>
  <si>
    <t>DATA CONCLUSÃO</t>
  </si>
  <si>
    <t>%</t>
  </si>
  <si>
    <t>R$</t>
  </si>
  <si>
    <t>PREVISTO</t>
  </si>
  <si>
    <t>EXECUTADO</t>
  </si>
  <si>
    <t>Deveria ter iniciado, mas não foi.</t>
  </si>
  <si>
    <t>Atrasada</t>
  </si>
  <si>
    <t>Inicada com real menor que previsto.</t>
  </si>
  <si>
    <t>No prazo</t>
  </si>
  <si>
    <t>Iniciada com real maior ou igual ao previsto.</t>
  </si>
  <si>
    <t>A iniciar</t>
  </si>
  <si>
    <t>Não iniciada, mas no prazo do TAC.</t>
  </si>
  <si>
    <t>CRONOGRAMA PROPOSTO</t>
  </si>
  <si>
    <t>CRONOGRAMA EXECUTADO</t>
  </si>
  <si>
    <t>TOTAL</t>
  </si>
  <si>
    <t>9º ANO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</si>
  <si>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</si>
  <si>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</si>
  <si>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</si>
  <si>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</si>
  <si>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</si>
  <si>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</si>
  <si>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</si>
  <si>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</si>
  <si>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</si>
  <si>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</si>
  <si>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</si>
  <si>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</si>
  <si>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% Acumulado Atual da Obra até 9º ano</t>
  </si>
  <si>
    <t>STATUS: Concluída/em andamento/não iniciada/paralisada</t>
  </si>
  <si>
    <t>AVANÇO FÍSICO MES X - Percentual de execução até o final do mês anterior</t>
  </si>
  <si>
    <t xml:space="preserve">AVANÇO FÍSICO ACUMULADO - Percentual de execução da obra acumulado da obra </t>
  </si>
  <si>
    <r>
      <t xml:space="preserve">INTERRUPÇÕES AUTORIZADAS - Preencher </t>
    </r>
    <r>
      <rPr>
        <b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>NÃO;</t>
    </r>
    <r>
      <rPr>
        <sz val="11"/>
        <color theme="1"/>
        <rFont val="Calibri"/>
        <family val="2"/>
        <scheme val="minor"/>
      </rPr>
      <t xml:space="preserve"> se </t>
    </r>
    <r>
      <rPr>
        <b/>
        <sz val="11"/>
        <color theme="1"/>
        <rFont val="Calibri"/>
        <family val="2"/>
        <scheme val="minor"/>
      </rPr>
      <t>SIM,</t>
    </r>
    <r>
      <rPr>
        <sz val="11"/>
        <color theme="1"/>
        <rFont val="Calibri"/>
        <family val="2"/>
        <scheme val="minor"/>
      </rPr>
      <t xml:space="preserve"> informar no relatório do acompanhamento anual os motivos</t>
    </r>
  </si>
  <si>
    <r>
      <t xml:space="preserve">DATA DA NÃO OBJEÇÃO - Nos casos de projetos não aprovados deverá ser preenchido </t>
    </r>
    <r>
      <rPr>
        <b/>
        <sz val="11"/>
        <color theme="1"/>
        <rFont val="Calibri"/>
        <family val="2"/>
        <scheme val="minor"/>
      </rPr>
      <t>N/A</t>
    </r>
  </si>
  <si>
    <t>UNIDADE: km ou Un</t>
  </si>
  <si>
    <t>ITEM - Item do Planejamento Anual (mesmo do Cronograma de Investimentos do Programa de Exploração da Rodovia - PER)</t>
  </si>
  <si>
    <t>OBSERVAÇÕES:</t>
  </si>
  <si>
    <t>CONCLUSÃO</t>
  </si>
  <si>
    <t>INÍCIO</t>
  </si>
  <si>
    <t>STATUS</t>
  </si>
  <si>
    <t>AVANÇO FÍSICO NO MES  %</t>
  </si>
  <si>
    <t>INTERRUPÇÕES AUTORIZADAS</t>
  </si>
  <si>
    <t>EXECUÇÃO DA OBRA</t>
  </si>
  <si>
    <t>Qnt.</t>
  </si>
  <si>
    <t>Un.</t>
  </si>
  <si>
    <t>LOCALIZAÇÃO</t>
  </si>
  <si>
    <t>ITEM</t>
  </si>
  <si>
    <r>
      <t xml:space="preserve">Concessionária: </t>
    </r>
    <r>
      <rPr>
        <b/>
        <sz val="12"/>
        <color rgb="FF0070C0"/>
        <rFont val="Arial"/>
        <family val="2"/>
      </rPr>
      <t>Autopista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70C0"/>
        <rFont val="Arial"/>
        <family val="2"/>
      </rPr>
      <t>Fernão Dias</t>
    </r>
  </si>
  <si>
    <t>ANEXO I</t>
  </si>
  <si>
    <t>BR-381/MG/SP</t>
  </si>
  <si>
    <t>Não</t>
  </si>
  <si>
    <t xml:space="preserve">AVANÇO FÍSICO ACUMULADO </t>
  </si>
  <si>
    <t>INTERFERÊNCIAS</t>
  </si>
  <si>
    <t>Não iniciado</t>
  </si>
  <si>
    <t>AVANÇO FÍSICO NO ANO X - Percentual de execução acumulado da obra no ano.</t>
  </si>
  <si>
    <t>DESCRIÇÃO - Deverá ser por obra</t>
  </si>
  <si>
    <t>5.1.10</t>
  </si>
  <si>
    <t>Implantação de Trevos em Desnível, com Alças, em Pista Dupla - Completo</t>
  </si>
  <si>
    <t>6.9</t>
  </si>
  <si>
    <t>6.9.1</t>
  </si>
  <si>
    <t>Veículos para fiscalização da ANTT</t>
  </si>
  <si>
    <t xml:space="preserve">Fornecimento de veículos para fiscalização ANTT - reposição </t>
  </si>
  <si>
    <t>14º ano</t>
  </si>
  <si>
    <t>PREVISTO A EXECUTAR NO 14º ANO</t>
  </si>
  <si>
    <t>REALIZADO ATÉ 13º ANO</t>
  </si>
  <si>
    <t>14º ANO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</si>
  <si>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</si>
  <si>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</si>
  <si>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</si>
  <si>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</si>
  <si>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</si>
  <si>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</si>
  <si>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</si>
  <si>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</si>
  <si>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</si>
  <si>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</si>
  <si>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JAN/22</t>
  </si>
  <si>
    <t>FEV/22</t>
  </si>
  <si>
    <r>
      <t xml:space="preserve">Ano Concessão: </t>
    </r>
    <r>
      <rPr>
        <b/>
        <sz val="12"/>
        <color rgb="FF0070C0"/>
        <rFont val="Arial"/>
        <family val="2"/>
      </rPr>
      <t>14º Ano (2021-2022)</t>
    </r>
    <r>
      <rPr>
        <b/>
        <sz val="12"/>
        <color theme="1"/>
        <rFont val="Arial"/>
        <family val="2"/>
      </rPr>
      <t/>
    </r>
  </si>
  <si>
    <r>
      <t xml:space="preserve">Último mês do ano: </t>
    </r>
    <r>
      <rPr>
        <b/>
        <sz val="12"/>
        <color rgb="FF0070C0"/>
        <rFont val="Arial"/>
        <family val="2"/>
      </rPr>
      <t>Fev/2022</t>
    </r>
  </si>
  <si>
    <t>AVANÇO FÍSICO NO 14 º ANO  %</t>
  </si>
  <si>
    <r>
      <t xml:space="preserve">Mês: </t>
    </r>
    <r>
      <rPr>
        <b/>
        <sz val="12"/>
        <color rgb="FF0070C0"/>
        <rFont val="Arial"/>
        <family val="2"/>
      </rPr>
      <t>Janeiro/2022</t>
    </r>
  </si>
  <si>
    <t>5.1.3</t>
  </si>
  <si>
    <t>47,888 km de Ruas Laterias - a definir</t>
  </si>
  <si>
    <t>3,176 km de Rua Lateria no Contorno de Betim - km 1,567 ao km 3,155 nas pistas norte e sul</t>
  </si>
  <si>
    <t>5.1.11</t>
  </si>
  <si>
    <t>Implantação de Passagens em Desnível Inferior tipo Galeria</t>
  </si>
  <si>
    <t>5.1.11.1</t>
  </si>
  <si>
    <t>5.1.16</t>
  </si>
  <si>
    <t>Implantação de Defensas metálicas.</t>
  </si>
  <si>
    <t>5.1.17</t>
  </si>
  <si>
    <t xml:space="preserve">Implantação de Barreiras de concreto. </t>
  </si>
  <si>
    <t>6.5.1.1</t>
  </si>
  <si>
    <t>Implantação das Edificações - Balanças Fixas</t>
  </si>
  <si>
    <t>Aprovado</t>
  </si>
  <si>
    <t>Licenciada</t>
  </si>
  <si>
    <t>IBAMA</t>
  </si>
  <si>
    <t>não se aplica</t>
  </si>
  <si>
    <t>Concluída</t>
  </si>
  <si>
    <t>Publicado</t>
  </si>
  <si>
    <t>unid.</t>
  </si>
  <si>
    <t>1</t>
  </si>
  <si>
    <t>Aguardando definição da ANTT com relação à localização.</t>
  </si>
  <si>
    <t>Localizações - GPE-432/13 - 03/05/2013 - 
Nº 50500.105363/2013-17</t>
  </si>
  <si>
    <t>APROVADO
03/07/2013 - Nº 1593/2013/GEINV/SUINF
18/10/2013 - Nº 2367/2013/GEINV/SUINF
27/11/2013 - Nº 2671/2013/GEINV/SUINF</t>
  </si>
  <si>
    <t>Sistema de Detecção de Altura</t>
  </si>
  <si>
    <t>km 58+000 - Mairiporã/SP - Pista Norte - Fixa</t>
  </si>
  <si>
    <t>km 58+000 - Mairiporã/SP - Pista Sul - Fixa</t>
  </si>
  <si>
    <t>km 515+100 - Igarapé/MG - Pista Norte - Fixa</t>
  </si>
  <si>
    <t>km 515+200 - Igarapé/MG - Pista Sul - Fixa</t>
  </si>
  <si>
    <t>Interferência com rede elétrica e fibra óptica, aguardando a ELEKTRO e LEVEL 3</t>
  </si>
  <si>
    <t>Interferência com fibra óptica, aguardando a EMBRATEL e VIVO.</t>
  </si>
  <si>
    <t>Interferência com rede elétrica e fibra óptica, aguardando a CEMIG e LEVEL 3</t>
  </si>
  <si>
    <t>6.5.2.1</t>
  </si>
  <si>
    <t>Implantação e Instalação dos Equipamentos e Sistemas</t>
  </si>
  <si>
    <t>Balança Fixa</t>
  </si>
  <si>
    <t>6.3.1</t>
  </si>
  <si>
    <t>Sistemas de Controle de Tráfego  - Implantação e Instalação dos Equipamentos e Sistemas</t>
  </si>
  <si>
    <t>6.3.1.5</t>
  </si>
  <si>
    <t>km 690+500 - Lavras/MG - Pista Sul (REFORMA)</t>
  </si>
  <si>
    <t>km 844+500 - São Sebastião da Bela Vista/MG - Pista Norte (REFORMA)</t>
  </si>
  <si>
    <t>208.681,00 m</t>
  </si>
  <si>
    <t>62.556,00 m</t>
  </si>
  <si>
    <t>Aguardando aprovação do projeto executivo para realizar a remoção das interferências e  a complementação do DUP.</t>
  </si>
  <si>
    <t>A implantação do Sistema de Detecção de Altura ocorre com a finalização da obra de implantação dos Postos de Pesagem Veicular - Fixos.</t>
  </si>
  <si>
    <t>A implantação e Instalação dos Equipamentos e Sistemas ocorre com a finalização da obra de implantação dos Postos de Pesagem Veicular - Fixos.</t>
  </si>
  <si>
    <t>m</t>
  </si>
  <si>
    <t>Fibra óptica da EMBRATEL no Canteiro Central</t>
  </si>
  <si>
    <t>A definir</t>
  </si>
  <si>
    <t>Execução de Ruas Laterais em Pista Simples</t>
  </si>
  <si>
    <t>A Concessionária enviou as cartas GPE-345/15 e GPE-346/15, em 31/08/2015, informando às Unidades Regionais a conclusão desses serviços, e aguarda o Recebimento da Obra.</t>
  </si>
  <si>
    <t>A Concessionária enviou as cartas GPE-236/16 e GPE-237/16, em 30/06/2016, informando às Unidades Regionais a conclusão desses serviços, e aguarda o Recebimento da Obra.</t>
  </si>
  <si>
    <t>km</t>
  </si>
  <si>
    <t xml:space="preserve">Atraso na aprovação do projeto executivo.
Por meio do Ofício nº 062/2018/GEINV/SUINF, foi suspensa a autorização do início da obra por um período de 6 meses, tendo em vsita, a necessidade de adequação do projeto aprovado por meio do Ofício Nº 097/2017/GEINV/SUINF, considerando a publicação da Resolução nº 5.379, de 05/07/2017, alterada pelo Resolução nº 5.429, de 28/09/2017.     </t>
  </si>
  <si>
    <t>4º ano</t>
  </si>
  <si>
    <t>58,000 
58,000
515,100
515,200</t>
  </si>
  <si>
    <t>6.3.1.7</t>
  </si>
  <si>
    <t>Sistema de Circuito Fechado de TV – CFTV</t>
  </si>
  <si>
    <t>13º ano</t>
  </si>
  <si>
    <t>Projeto Executivo - AFD/GT/20033003 - 30/03/2020 - Nº 50500.344262/2019-39</t>
  </si>
  <si>
    <t xml:space="preserve">IBAMA </t>
  </si>
  <si>
    <t>Projeto Executivo - AFD/GT/20111301 - 13/11/2020 - Nº 50500.117320/2020-97 - (Capa Verde)</t>
  </si>
  <si>
    <t>(aguardando a imissão de posse das áreas)</t>
  </si>
  <si>
    <t>Localização a definir - 2 unidades</t>
  </si>
  <si>
    <t>km 515,372 - Igarapé/MG</t>
  </si>
  <si>
    <t>Aguardando Licenciamento</t>
  </si>
  <si>
    <t>Projeto cancelado por meio do Ofício Circular nº 02/2018/GEFIR/SUINF</t>
  </si>
  <si>
    <t>Em andamento</t>
  </si>
  <si>
    <t xml:space="preserve"> Em andamento</t>
  </si>
  <si>
    <t>APROVADO - 07/12/2020 - 
Nº 22284/2020/CPROJ/GEENG
AUTORIZAÇÃO - 09/07/2021 - Of. nº 18442/2021/GEFIR/SUINF/DIR-ANTT</t>
  </si>
  <si>
    <t>CODEMA</t>
  </si>
  <si>
    <t xml:space="preserve"> APROVADO - 06/05/2020 - 
Nº 281/2020/GEENG/SUINF
AUTORIZAÇÃO - Of. nº 9286/2020/GEFIR/SUINF/DIR-ANTT</t>
  </si>
  <si>
    <t>Projeto Executivo - AFD/GT/20073001 - 30/07/2020 - Nº 50500.076976/2020-42</t>
  </si>
  <si>
    <t>Projeto Executivo - AFD/GT/20073002 - 30/07/2020 - Nº 50500.076998/2020-11</t>
  </si>
  <si>
    <t>Aguardando aprovação</t>
  </si>
  <si>
    <t>Aguardando licenciamento</t>
  </si>
  <si>
    <t xml:space="preserve">Aguardando aprovação do projeto </t>
  </si>
  <si>
    <t>PREVISTO E EXECUTADO ATÉ FEVEREIRO/2022</t>
  </si>
  <si>
    <t>PLANILHA DE ACOMPANHAMENTO DAS OBRAS PREVISTAS NO PLANEJAMENTO ANUAL 14º ANO DE CONCESSÃO - 2021 / 2022 - (PER - 13ª RO / 13ª RE) - Rev 01</t>
  </si>
  <si>
    <t>Atualização: 28/02/2022 - (Revisão 00 - 04/03/2022)</t>
  </si>
  <si>
    <t>Planejamento Anual 14º Ano de Concessão - 2021 / 2022 - (PER - 13ª RO / 13ª RE) - Rev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</si>
</sst>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* #,##0_);_(* \(#,##0\);_(* &quot;-&quot;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[$€]* #,##0.00_);_([$€]* \(#,##0.00\);_([$€]* &quot;-&quot;??_);_(@_)"/>
    <numFmt numFmtId="172" formatCode="_(&quot;Cr$&quot;* #,##0_);_(&quot;Cr$&quot;* \(#,##0\);_(&quot;Cr$&quot;* &quot;-&quot;_);_(@_)"/>
    <numFmt numFmtId="173" formatCode="&quot;$&quot;#.00"/>
    <numFmt numFmtId="174" formatCode="#.00"/>
    <numFmt numFmtId="175" formatCode="&quot;$&quot;#."/>
    <numFmt numFmtId="176" formatCode="%#.00"/>
    <numFmt numFmtId="177" formatCode="#,##0."/>
    <numFmt numFmtId="178" formatCode="#,##0.000"/>
    <numFmt numFmtId="179" formatCode="#,##0.0000000000000"/>
    <numFmt numFmtId="180" formatCode="[$-416]mmm\-yy;@"/>
    <numFmt numFmtId="181" formatCode="_(&quot;$&quot;* #,##0.00_);_(&quot;$&quot;* \(#,##0.00\);_(&quot;$&quot;* &quot;-&quot;??_);_(@_)"/>
    <numFmt numFmtId="182" formatCode="_(* #.##0.00_);_(* \(#.##0.00\);_(* &quot;-&quot;??_);_(@_)"/>
    <numFmt numFmtId="183" formatCode="_-* #,##0.00\ _€_-;\-* #,##0.00\ _€_-;_-* &quot;-&quot;??\ _€_-;_-@_-"/>
    <numFmt numFmtId="184" formatCode="#,##0&quot; Pts&quot;;[Red]\-#,##0&quot; Pts&quot;"/>
    <numFmt numFmtId="185" formatCode="d/m/yy;@"/>
    <numFmt numFmtId="186" formatCode="&quot;R$&quot;\ 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2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88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37" fontId="13" fillId="0" borderId="0"/>
    <xf numFmtId="0" fontId="14" fillId="0" borderId="0">
      <protection locked="0"/>
    </xf>
    <xf numFmtId="0" fontId="14" fillId="0" borderId="0">
      <protection locked="0"/>
    </xf>
    <xf numFmtId="4" fontId="15" fillId="0" borderId="0">
      <protection locked="0"/>
    </xf>
    <xf numFmtId="168" fontId="16" fillId="0" borderId="0" applyFont="0" applyFill="0" applyBorder="0" applyAlignment="0" applyProtection="0"/>
    <xf numFmtId="0" fontId="17" fillId="0" borderId="0"/>
    <xf numFmtId="173" fontId="15" fillId="0" borderId="0">
      <protection locked="0"/>
    </xf>
    <xf numFmtId="172" fontId="1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18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174" fontId="15" fillId="0" borderId="0">
      <protection locked="0"/>
    </xf>
    <xf numFmtId="4" fontId="15" fillId="0" borderId="0">
      <protection locked="0"/>
    </xf>
    <xf numFmtId="174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3" fontId="15" fillId="0" borderId="0">
      <protection locked="0"/>
    </xf>
    <xf numFmtId="175" fontId="15" fillId="0" borderId="0">
      <protection locked="0"/>
    </xf>
    <xf numFmtId="0" fontId="20" fillId="0" borderId="0"/>
    <xf numFmtId="0" fontId="4" fillId="0" borderId="0"/>
    <xf numFmtId="0" fontId="17" fillId="0" borderId="0"/>
    <xf numFmtId="176" fontId="15" fillId="0" borderId="0">
      <protection locked="0"/>
    </xf>
    <xf numFmtId="176" fontId="15" fillId="0" borderId="0">
      <protection locked="0"/>
    </xf>
    <xf numFmtId="4" fontId="15" fillId="0" borderId="0">
      <protection locked="0"/>
    </xf>
    <xf numFmtId="177" fontId="15" fillId="0" borderId="0">
      <protection locked="0"/>
    </xf>
    <xf numFmtId="0" fontId="15" fillId="0" borderId="34">
      <protection locked="0"/>
    </xf>
    <xf numFmtId="0" fontId="15" fillId="0" borderId="34">
      <protection locked="0"/>
    </xf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37" fontId="21" fillId="0" borderId="0"/>
    <xf numFmtId="37" fontId="21" fillId="0" borderId="0"/>
    <xf numFmtId="37" fontId="13" fillId="0" borderId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5" fillId="24" borderId="36" applyNumberFormat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35" applyNumberFormat="0" applyAlignment="0" applyProtection="0"/>
    <xf numFmtId="0" fontId="26" fillId="0" borderId="37" applyNumberFormat="0" applyFill="0" applyAlignment="0" applyProtection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21" fillId="26" borderId="41" applyNumberFormat="0" applyFont="0" applyAlignment="0" applyProtection="0"/>
    <xf numFmtId="0" fontId="4" fillId="26" borderId="41" applyNumberFormat="0" applyFont="0" applyAlignment="0" applyProtection="0"/>
    <xf numFmtId="0" fontId="4" fillId="26" borderId="41" applyNumberFormat="0" applyFont="0" applyAlignment="0" applyProtection="0"/>
    <xf numFmtId="0" fontId="21" fillId="26" borderId="41" applyNumberFormat="0" applyFont="0" applyAlignment="0" applyProtection="0"/>
    <xf numFmtId="0" fontId="30" fillId="23" borderId="42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170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43" applyNumberFormat="0" applyFill="0" applyAlignment="0" applyProtection="0"/>
    <xf numFmtId="0" fontId="37" fillId="0" borderId="43" applyNumberFormat="0" applyFill="0" applyAlignment="0" applyProtection="0"/>
    <xf numFmtId="0" fontId="15" fillId="0" borderId="34">
      <protection locked="0"/>
    </xf>
    <xf numFmtId="0" fontId="37" fillId="0" borderId="43" applyNumberFormat="0" applyFill="0" applyAlignment="0" applyProtection="0"/>
    <xf numFmtId="0" fontId="15" fillId="0" borderId="34">
      <protection locked="0"/>
    </xf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</cellStyleXfs>
  <cellXfs count="295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4" fontId="6" fillId="3" borderId="23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17" fontId="6" fillId="4" borderId="21" xfId="0" quotePrefix="1" applyNumberFormat="1" applyFont="1" applyFill="1" applyBorder="1" applyAlignment="1">
      <alignment horizontal="center" vertical="center" wrapText="1"/>
    </xf>
    <xf numFmtId="17" fontId="6" fillId="4" borderId="22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7" fillId="4" borderId="24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vertical="center" wrapText="1"/>
    </xf>
    <xf numFmtId="3" fontId="6" fillId="4" borderId="22" xfId="0" applyNumberFormat="1" applyFont="1" applyFill="1" applyBorder="1" applyAlignment="1">
      <alignment vertical="center" wrapText="1"/>
    </xf>
    <xf numFmtId="14" fontId="6" fillId="4" borderId="2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5" fillId="27" borderId="17" xfId="0" applyNumberFormat="1" applyFont="1" applyFill="1" applyBorder="1" applyAlignment="1">
      <alignment horizontal="center" vertical="center" wrapText="1"/>
    </xf>
    <xf numFmtId="164" fontId="5" fillId="27" borderId="16" xfId="2" applyNumberFormat="1" applyFont="1" applyFill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horizontal="center" vertical="center" wrapText="1"/>
    </xf>
    <xf numFmtId="14" fontId="8" fillId="3" borderId="44" xfId="0" applyNumberFormat="1" applyFont="1" applyFill="1" applyBorder="1" applyAlignment="1">
      <alignment horizontal="center" vertical="center" wrapText="1"/>
    </xf>
    <xf numFmtId="14" fontId="8" fillId="3" borderId="20" xfId="0" applyNumberFormat="1" applyFont="1" applyFill="1" applyBorder="1" applyAlignment="1">
      <alignment horizontal="center" vertical="center" wrapText="1"/>
    </xf>
    <xf numFmtId="14" fontId="8" fillId="3" borderId="23" xfId="0" applyNumberFormat="1" applyFont="1" applyFill="1" applyBorder="1" applyAlignment="1">
      <alignment horizontal="center" vertical="center" wrapText="1"/>
    </xf>
    <xf numFmtId="10" fontId="8" fillId="3" borderId="19" xfId="1" applyNumberFormat="1" applyFont="1" applyFill="1" applyBorder="1" applyAlignment="1">
      <alignment horizontal="center" vertical="center" wrapText="1"/>
    </xf>
    <xf numFmtId="10" fontId="8" fillId="3" borderId="20" xfId="1" applyNumberFormat="1" applyFont="1" applyFill="1" applyBorder="1" applyAlignment="1">
      <alignment horizontal="center" vertical="center" wrapText="1"/>
    </xf>
    <xf numFmtId="10" fontId="9" fillId="27" borderId="13" xfId="1" applyNumberFormat="1" applyFont="1" applyFill="1" applyBorder="1" applyAlignment="1">
      <alignment horizontal="center" vertical="center" wrapText="1"/>
    </xf>
    <xf numFmtId="10" fontId="9" fillId="27" borderId="14" xfId="1" applyNumberFormat="1" applyFont="1" applyFill="1" applyBorder="1" applyAlignment="1">
      <alignment horizontal="center" vertical="center" wrapText="1"/>
    </xf>
    <xf numFmtId="10" fontId="6" fillId="4" borderId="32" xfId="1" applyNumberFormat="1" applyFont="1" applyFill="1" applyBorder="1" applyAlignment="1">
      <alignment horizontal="center" vertical="center" wrapText="1"/>
    </xf>
    <xf numFmtId="10" fontId="6" fillId="4" borderId="29" xfId="1" applyNumberFormat="1" applyFont="1" applyFill="1" applyBorder="1" applyAlignment="1">
      <alignment horizontal="center" vertical="center" wrapText="1"/>
    </xf>
    <xf numFmtId="10" fontId="6" fillId="4" borderId="33" xfId="1" applyNumberFormat="1" applyFont="1" applyFill="1" applyBorder="1" applyAlignment="1">
      <alignment horizontal="center" vertical="center" wrapText="1"/>
    </xf>
    <xf numFmtId="10" fontId="6" fillId="4" borderId="31" xfId="1" applyNumberFormat="1" applyFont="1" applyFill="1" applyBorder="1" applyAlignment="1">
      <alignment horizontal="center" vertical="center" wrapText="1"/>
    </xf>
    <xf numFmtId="0" fontId="11" fillId="3" borderId="45" xfId="0" quotePrefix="1" applyFont="1" applyFill="1" applyBorder="1" applyAlignment="1">
      <alignment horizontal="center" vertical="center" wrapText="1"/>
    </xf>
    <xf numFmtId="0" fontId="11" fillId="3" borderId="46" xfId="0" quotePrefix="1" applyFont="1" applyFill="1" applyBorder="1" applyAlignment="1">
      <alignment horizontal="center" vertical="center" wrapText="1"/>
    </xf>
    <xf numFmtId="10" fontId="9" fillId="27" borderId="12" xfId="1" applyNumberFormat="1" applyFont="1" applyFill="1" applyBorder="1" applyAlignment="1">
      <alignment horizontal="center" vertical="center" wrapText="1"/>
    </xf>
    <xf numFmtId="186" fontId="9" fillId="27" borderId="14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3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" fontId="40" fillId="0" borderId="0" xfId="0" applyNumberFormat="1" applyFont="1" applyAlignment="1"/>
    <xf numFmtId="1" fontId="40" fillId="0" borderId="51" xfId="0" applyNumberFormat="1" applyFont="1" applyBorder="1" applyAlignment="1"/>
    <xf numFmtId="10" fontId="6" fillId="4" borderId="16" xfId="1" applyNumberFormat="1" applyFont="1" applyFill="1" applyBorder="1" applyAlignment="1">
      <alignment horizontal="center" vertical="center" wrapText="1"/>
    </xf>
    <xf numFmtId="10" fontId="6" fillId="4" borderId="15" xfId="1" applyNumberFormat="1" applyFont="1" applyFill="1" applyBorder="1" applyAlignment="1">
      <alignment horizontal="center" vertical="center" wrapText="1"/>
    </xf>
    <xf numFmtId="10" fontId="6" fillId="4" borderId="28" xfId="1" applyNumberFormat="1" applyFont="1" applyFill="1" applyBorder="1" applyAlignment="1">
      <alignment horizontal="center" vertical="center" wrapText="1"/>
    </xf>
    <xf numFmtId="10" fontId="6" fillId="4" borderId="27" xfId="1" applyNumberFormat="1" applyFont="1" applyFill="1" applyBorder="1" applyAlignment="1">
      <alignment horizontal="center" vertical="center" wrapText="1"/>
    </xf>
    <xf numFmtId="10" fontId="5" fillId="27" borderId="10" xfId="1" applyNumberFormat="1" applyFont="1" applyFill="1" applyBorder="1" applyAlignment="1">
      <alignment horizontal="center" vertical="center" wrapText="1"/>
    </xf>
    <xf numFmtId="10" fontId="5" fillId="27" borderId="13" xfId="1" applyNumberFormat="1" applyFont="1" applyFill="1" applyBorder="1" applyAlignment="1">
      <alignment horizontal="center" vertical="center" wrapText="1"/>
    </xf>
    <xf numFmtId="10" fontId="5" fillId="27" borderId="14" xfId="1" applyNumberFormat="1" applyFont="1" applyFill="1" applyBorder="1" applyAlignment="1">
      <alignment horizontal="center" vertical="center" wrapText="1"/>
    </xf>
    <xf numFmtId="10" fontId="5" fillId="27" borderId="12" xfId="1" applyNumberFormat="1" applyFont="1" applyFill="1" applyBorder="1" applyAlignment="1">
      <alignment horizontal="center" vertical="center" wrapText="1"/>
    </xf>
    <xf numFmtId="186" fontId="5" fillId="27" borderId="14" xfId="1" applyNumberFormat="1" applyFont="1" applyFill="1" applyBorder="1" applyAlignment="1">
      <alignment horizontal="center" vertical="center" wrapText="1"/>
    </xf>
    <xf numFmtId="0" fontId="7" fillId="0" borderId="0" xfId="0" applyFont="1"/>
    <xf numFmtId="10" fontId="5" fillId="27" borderId="33" xfId="1" applyNumberFormat="1" applyFont="1" applyFill="1" applyBorder="1" applyAlignment="1">
      <alignment horizontal="center" vertical="center" wrapText="1"/>
    </xf>
    <xf numFmtId="10" fontId="5" fillId="27" borderId="31" xfId="1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" fontId="40" fillId="0" borderId="51" xfId="0" applyNumberFormat="1" applyFont="1" applyBorder="1" applyAlignment="1">
      <alignment horizontal="center"/>
    </xf>
    <xf numFmtId="0" fontId="43" fillId="0" borderId="0" xfId="0" applyFont="1" applyAlignme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86" fontId="42" fillId="0" borderId="0" xfId="0" applyNumberFormat="1" applyFont="1"/>
    <xf numFmtId="0" fontId="44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Font="1" applyBorder="1"/>
    <xf numFmtId="0" fontId="3" fillId="27" borderId="1" xfId="0" applyFont="1" applyFill="1" applyBorder="1"/>
    <xf numFmtId="0" fontId="0" fillId="27" borderId="1" xfId="0" applyFont="1" applyFill="1" applyBorder="1"/>
    <xf numFmtId="10" fontId="5" fillId="27" borderId="11" xfId="1" applyNumberFormat="1" applyFont="1" applyFill="1" applyBorder="1" applyAlignment="1">
      <alignment horizontal="center" vertical="center" wrapText="1"/>
    </xf>
    <xf numFmtId="10" fontId="5" fillId="27" borderId="9" xfId="1" applyNumberFormat="1" applyFont="1" applyFill="1" applyBorder="1" applyAlignment="1">
      <alignment horizontal="center" vertical="center" wrapText="1"/>
    </xf>
    <xf numFmtId="186" fontId="5" fillId="27" borderId="11" xfId="1" applyNumberFormat="1" applyFont="1" applyFill="1" applyBorder="1" applyAlignment="1">
      <alignment horizontal="center" vertical="center" wrapText="1"/>
    </xf>
    <xf numFmtId="10" fontId="6" fillId="4" borderId="53" xfId="1" applyNumberFormat="1" applyFont="1" applyFill="1" applyBorder="1" applyAlignment="1">
      <alignment horizontal="center" vertical="center" wrapText="1"/>
    </xf>
    <xf numFmtId="10" fontId="9" fillId="27" borderId="54" xfId="1" applyNumberFormat="1" applyFont="1" applyFill="1" applyBorder="1" applyAlignment="1">
      <alignment horizontal="center" vertical="center" wrapText="1"/>
    </xf>
    <xf numFmtId="10" fontId="5" fillId="27" borderId="54" xfId="1" applyNumberFormat="1" applyFont="1" applyFill="1" applyBorder="1" applyAlignment="1">
      <alignment horizontal="center" vertical="center" wrapText="1"/>
    </xf>
    <xf numFmtId="10" fontId="5" fillId="27" borderId="53" xfId="1" applyNumberFormat="1" applyFont="1" applyFill="1" applyBorder="1" applyAlignment="1">
      <alignment horizontal="center" vertical="center" wrapText="1"/>
    </xf>
    <xf numFmtId="10" fontId="6" fillId="4" borderId="52" xfId="1" applyNumberFormat="1" applyFont="1" applyFill="1" applyBorder="1" applyAlignment="1">
      <alignment horizontal="center" vertical="center" wrapText="1"/>
    </xf>
    <xf numFmtId="0" fontId="9" fillId="27" borderId="2" xfId="0" applyNumberFormat="1" applyFont="1" applyFill="1" applyBorder="1" applyAlignment="1">
      <alignment horizontal="center" vertical="center" wrapText="1"/>
    </xf>
    <xf numFmtId="0" fontId="5" fillId="27" borderId="2" xfId="0" applyNumberFormat="1" applyFont="1" applyFill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/>
    </xf>
    <xf numFmtId="0" fontId="11" fillId="3" borderId="55" xfId="0" quotePrefix="1" applyFont="1" applyFill="1" applyBorder="1" applyAlignment="1">
      <alignment horizontal="center" vertical="center" wrapText="1"/>
    </xf>
    <xf numFmtId="10" fontId="9" fillId="27" borderId="2" xfId="1" applyNumberFormat="1" applyFont="1" applyFill="1" applyBorder="1" applyAlignment="1">
      <alignment horizontal="center" vertical="center" wrapText="1"/>
    </xf>
    <xf numFmtId="10" fontId="5" fillId="27" borderId="2" xfId="1" applyNumberFormat="1" applyFont="1" applyFill="1" applyBorder="1" applyAlignment="1">
      <alignment horizontal="center" vertical="center" wrapText="1"/>
    </xf>
    <xf numFmtId="10" fontId="5" fillId="27" borderId="16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9" xfId="0" applyNumberFormat="1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/>
    <xf numFmtId="3" fontId="10" fillId="4" borderId="8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5" fillId="0" borderId="2" xfId="0" applyNumberFormat="1" applyFont="1" applyFill="1" applyBorder="1" applyAlignment="1">
      <alignment horizontal="left" vertical="center" wrapText="1"/>
    </xf>
    <xf numFmtId="9" fontId="48" fillId="0" borderId="56" xfId="0" applyNumberFormat="1" applyFont="1" applyBorder="1" applyAlignment="1">
      <alignment horizontal="center" vertical="center"/>
    </xf>
    <xf numFmtId="14" fontId="48" fillId="0" borderId="56" xfId="0" applyNumberFormat="1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left" vertical="center" wrapText="1"/>
    </xf>
    <xf numFmtId="14" fontId="47" fillId="0" borderId="59" xfId="0" applyNumberFormat="1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3" fontId="47" fillId="0" borderId="61" xfId="0" applyNumberFormat="1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/>
    </xf>
    <xf numFmtId="3" fontId="47" fillId="0" borderId="58" xfId="0" applyNumberFormat="1" applyFont="1" applyBorder="1" applyAlignment="1">
      <alignment horizontal="center" vertical="center" wrapText="1"/>
    </xf>
    <xf numFmtId="3" fontId="48" fillId="0" borderId="66" xfId="0" applyNumberFormat="1" applyFont="1" applyBorder="1" applyAlignment="1">
      <alignment horizontal="center" vertical="center"/>
    </xf>
    <xf numFmtId="14" fontId="47" fillId="0" borderId="13" xfId="0" applyNumberFormat="1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left" vertical="center"/>
    </xf>
    <xf numFmtId="0" fontId="47" fillId="0" borderId="62" xfId="0" applyFont="1" applyBorder="1" applyAlignment="1">
      <alignment horizontal="center" vertical="center" wrapText="1"/>
    </xf>
    <xf numFmtId="3" fontId="47" fillId="0" borderId="59" xfId="0" applyNumberFormat="1" applyFont="1" applyBorder="1" applyAlignment="1">
      <alignment horizontal="center" vertical="center" wrapText="1"/>
    </xf>
    <xf numFmtId="3" fontId="47" fillId="0" borderId="59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47" fillId="0" borderId="13" xfId="0" applyFont="1" applyBorder="1" applyAlignment="1">
      <alignment horizontal="center" vertical="center" wrapText="1"/>
    </xf>
    <xf numFmtId="0" fontId="3" fillId="0" borderId="0" xfId="0" applyFont="1"/>
    <xf numFmtId="10" fontId="9" fillId="27" borderId="54" xfId="1" applyNumberFormat="1" applyFont="1" applyFill="1" applyBorder="1" applyAlignment="1">
      <alignment horizontal="center" vertical="center" wrapText="1"/>
    </xf>
    <xf numFmtId="0" fontId="0" fillId="0" borderId="0" xfId="0"/>
    <xf numFmtId="10" fontId="9" fillId="27" borderId="13" xfId="1" applyNumberFormat="1" applyFont="1" applyFill="1" applyBorder="1" applyAlignment="1">
      <alignment horizontal="center" vertical="center" wrapText="1"/>
    </xf>
    <xf numFmtId="10" fontId="9" fillId="27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186" fontId="6" fillId="4" borderId="15" xfId="0" applyNumberFormat="1" applyFont="1" applyFill="1" applyBorder="1" applyAlignment="1">
      <alignment horizontal="center" vertical="center" wrapText="1"/>
    </xf>
    <xf numFmtId="186" fontId="6" fillId="4" borderId="18" xfId="0" applyNumberFormat="1" applyFont="1" applyFill="1" applyBorder="1" applyAlignment="1">
      <alignment horizontal="center" vertical="center" wrapText="1"/>
    </xf>
    <xf numFmtId="10" fontId="6" fillId="4" borderId="30" xfId="1" applyNumberFormat="1" applyFont="1" applyFill="1" applyBorder="1" applyAlignment="1">
      <alignment horizontal="center" vertical="center" wrapText="1"/>
    </xf>
    <xf numFmtId="10" fontId="6" fillId="4" borderId="26" xfId="1" applyNumberFormat="1" applyFont="1" applyFill="1" applyBorder="1" applyAlignment="1">
      <alignment horizontal="center" vertical="center" wrapText="1"/>
    </xf>
    <xf numFmtId="186" fontId="6" fillId="4" borderId="29" xfId="1" applyNumberFormat="1" applyFont="1" applyFill="1" applyBorder="1" applyAlignment="1">
      <alignment horizontal="center" vertical="center" wrapText="1"/>
    </xf>
    <xf numFmtId="186" fontId="6" fillId="4" borderId="27" xfId="1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9" fillId="28" borderId="64" xfId="0" applyFont="1" applyFill="1" applyBorder="1" applyAlignment="1">
      <alignment horizontal="center" vertical="center" wrapText="1"/>
    </xf>
    <xf numFmtId="0" fontId="49" fillId="28" borderId="1" xfId="0" applyFont="1" applyFill="1" applyBorder="1" applyAlignment="1">
      <alignment horizontal="center" vertical="center" wrapText="1"/>
    </xf>
    <xf numFmtId="0" fontId="49" fillId="28" borderId="4" xfId="0" applyFont="1" applyFill="1" applyBorder="1" applyAlignment="1">
      <alignment horizontal="center" vertical="center" wrapText="1"/>
    </xf>
    <xf numFmtId="186" fontId="0" fillId="0" borderId="0" xfId="0" applyNumberFormat="1"/>
    <xf numFmtId="10" fontId="0" fillId="0" borderId="0" xfId="0" applyNumberFormat="1"/>
    <xf numFmtId="1" fontId="5" fillId="0" borderId="3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86" fontId="6" fillId="4" borderId="15" xfId="0" applyNumberFormat="1" applyFont="1" applyFill="1" applyBorder="1" applyAlignment="1">
      <alignment horizontal="center" vertical="center" wrapText="1"/>
    </xf>
    <xf numFmtId="186" fontId="6" fillId="4" borderId="18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3" fontId="48" fillId="0" borderId="56" xfId="0" applyNumberFormat="1" applyFont="1" applyBorder="1" applyAlignment="1">
      <alignment horizontal="left" vertical="center" wrapText="1"/>
    </xf>
    <xf numFmtId="170" fontId="0" fillId="0" borderId="0" xfId="211" applyFont="1"/>
    <xf numFmtId="164" fontId="5" fillId="27" borderId="1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5" fillId="0" borderId="70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47" fillId="0" borderId="13" xfId="0" applyNumberFormat="1" applyFont="1" applyBorder="1" applyAlignment="1">
      <alignment horizontal="center" vertical="center" wrapText="1"/>
    </xf>
    <xf numFmtId="10" fontId="47" fillId="0" borderId="59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10" fillId="2" borderId="19" xfId="0" applyNumberFormat="1" applyFont="1" applyFill="1" applyBorder="1" applyAlignment="1">
      <alignment horizontal="center" vertical="center" wrapText="1"/>
    </xf>
    <xf numFmtId="14" fontId="10" fillId="2" borderId="23" xfId="0" applyNumberFormat="1" applyFont="1" applyFill="1" applyBorder="1" applyAlignment="1">
      <alignment horizontal="center" vertical="center" wrapText="1"/>
    </xf>
    <xf numFmtId="14" fontId="10" fillId="2" borderId="20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" fontId="6" fillId="3" borderId="15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0" fontId="8" fillId="3" borderId="47" xfId="1" applyNumberFormat="1" applyFont="1" applyFill="1" applyBorder="1" applyAlignment="1">
      <alignment horizontal="center" vertical="center" wrapText="1"/>
    </xf>
    <xf numFmtId="10" fontId="8" fillId="3" borderId="49" xfId="1" applyNumberFormat="1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0" fontId="10" fillId="2" borderId="5" xfId="1" applyNumberFormat="1" applyFont="1" applyFill="1" applyBorder="1" applyAlignment="1">
      <alignment horizontal="center" vertical="center" wrapText="1"/>
    </xf>
    <xf numFmtId="10" fontId="10" fillId="2" borderId="7" xfId="1" applyNumberFormat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left" vertical="center" wrapText="1"/>
    </xf>
    <xf numFmtId="14" fontId="54" fillId="4" borderId="21" xfId="0" applyNumberFormat="1" applyFont="1" applyFill="1" applyBorder="1" applyAlignment="1">
      <alignment horizontal="center" vertical="center" wrapText="1"/>
    </xf>
    <xf numFmtId="14" fontId="54" fillId="4" borderId="12" xfId="0" applyNumberFormat="1" applyFont="1" applyFill="1" applyBorder="1" applyAlignment="1">
      <alignment horizontal="center" vertical="center" wrapText="1"/>
    </xf>
    <xf numFmtId="14" fontId="54" fillId="4" borderId="24" xfId="0" applyNumberFormat="1" applyFont="1" applyFill="1" applyBorder="1" applyAlignment="1">
      <alignment horizontal="center" vertical="center" wrapText="1"/>
    </xf>
    <xf numFmtId="14" fontId="54" fillId="4" borderId="13" xfId="0" applyNumberFormat="1" applyFont="1" applyFill="1" applyBorder="1" applyAlignment="1">
      <alignment horizontal="center" vertical="center" wrapText="1"/>
    </xf>
    <xf numFmtId="14" fontId="54" fillId="4" borderId="22" xfId="0" applyNumberFormat="1" applyFont="1" applyFill="1" applyBorder="1" applyAlignment="1">
      <alignment horizontal="center" vertical="center" wrapText="1"/>
    </xf>
    <xf numFmtId="14" fontId="54" fillId="4" borderId="14" xfId="0" applyNumberFormat="1" applyFont="1" applyFill="1" applyBorder="1" applyAlignment="1">
      <alignment horizontal="center" vertical="center" wrapText="1"/>
    </xf>
    <xf numFmtId="186" fontId="5" fillId="27" borderId="2" xfId="2" applyNumberFormat="1" applyFont="1" applyFill="1" applyBorder="1" applyAlignment="1">
      <alignment horizontal="center" vertical="center" wrapText="1"/>
    </xf>
    <xf numFmtId="186" fontId="5" fillId="27" borderId="3" xfId="2" applyNumberFormat="1" applyFont="1" applyFill="1" applyBorder="1" applyAlignment="1">
      <alignment horizontal="center" vertical="center" wrapText="1"/>
    </xf>
    <xf numFmtId="14" fontId="44" fillId="0" borderId="12" xfId="2" applyNumberFormat="1" applyFont="1" applyFill="1" applyBorder="1" applyAlignment="1">
      <alignment horizontal="center" vertical="center" wrapText="1"/>
    </xf>
    <xf numFmtId="14" fontId="44" fillId="0" borderId="9" xfId="2" applyNumberFormat="1" applyFont="1" applyFill="1" applyBorder="1" applyAlignment="1">
      <alignment horizontal="center" vertical="center" wrapText="1"/>
    </xf>
    <xf numFmtId="14" fontId="5" fillId="27" borderId="13" xfId="2" applyNumberFormat="1" applyFont="1" applyFill="1" applyBorder="1" applyAlignment="1">
      <alignment horizontal="center" vertical="center" wrapText="1"/>
    </xf>
    <xf numFmtId="14" fontId="5" fillId="27" borderId="10" xfId="2" applyNumberFormat="1" applyFont="1" applyFill="1" applyBorder="1" applyAlignment="1">
      <alignment horizontal="center" vertical="center" wrapText="1"/>
    </xf>
    <xf numFmtId="164" fontId="5" fillId="27" borderId="2" xfId="2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" fontId="5" fillId="27" borderId="2" xfId="2" applyNumberFormat="1" applyFont="1" applyFill="1" applyBorder="1" applyAlignment="1">
      <alignment horizontal="center" vertical="center" wrapText="1"/>
    </xf>
    <xf numFmtId="1" fontId="5" fillId="27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0" fontId="9" fillId="27" borderId="25" xfId="1" applyNumberFormat="1" applyFont="1" applyFill="1" applyBorder="1" applyAlignment="1">
      <alignment horizontal="center" vertical="center" wrapText="1"/>
    </xf>
    <xf numFmtId="10" fontId="9" fillId="27" borderId="18" xfId="1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86" fontId="6" fillId="4" borderId="2" xfId="0" applyNumberFormat="1" applyFont="1" applyFill="1" applyBorder="1" applyAlignment="1">
      <alignment horizontal="center" vertical="center" wrapText="1"/>
    </xf>
    <xf numFmtId="185" fontId="6" fillId="4" borderId="24" xfId="0" applyNumberFormat="1" applyFont="1" applyFill="1" applyBorder="1" applyAlignment="1">
      <alignment horizontal="center" vertical="center" wrapText="1"/>
    </xf>
    <xf numFmtId="185" fontId="6" fillId="4" borderId="13" xfId="0" applyNumberFormat="1" applyFont="1" applyFill="1" applyBorder="1" applyAlignment="1">
      <alignment horizontal="center" vertical="center" wrapText="1"/>
    </xf>
    <xf numFmtId="3" fontId="5" fillId="27" borderId="2" xfId="2" applyNumberFormat="1" applyFont="1" applyFill="1" applyBorder="1" applyAlignment="1">
      <alignment horizontal="left" vertical="center" wrapText="1"/>
    </xf>
    <xf numFmtId="3" fontId="5" fillId="27" borderId="3" xfId="2" applyNumberFormat="1" applyFont="1" applyFill="1" applyBorder="1" applyAlignment="1">
      <alignment horizontal="left" vertical="center" wrapText="1"/>
    </xf>
    <xf numFmtId="164" fontId="5" fillId="27" borderId="2" xfId="0" applyNumberFormat="1" applyFont="1" applyFill="1" applyBorder="1" applyAlignment="1">
      <alignment horizontal="center" vertical="center" wrapText="1"/>
    </xf>
    <xf numFmtId="164" fontId="5" fillId="27" borderId="3" xfId="0" applyNumberFormat="1" applyFont="1" applyFill="1" applyBorder="1" applyAlignment="1">
      <alignment horizontal="center" vertical="center" wrapText="1"/>
    </xf>
    <xf numFmtId="14" fontId="44" fillId="0" borderId="13" xfId="2" applyNumberFormat="1" applyFont="1" applyFill="1" applyBorder="1" applyAlignment="1">
      <alignment horizontal="center" vertical="center" wrapText="1"/>
    </xf>
    <xf numFmtId="14" fontId="44" fillId="0" borderId="10" xfId="2" applyNumberFormat="1" applyFont="1" applyFill="1" applyBorder="1" applyAlignment="1">
      <alignment horizontal="center" vertical="center" wrapText="1"/>
    </xf>
    <xf numFmtId="14" fontId="5" fillId="27" borderId="12" xfId="2" applyNumberFormat="1" applyFont="1" applyFill="1" applyBorder="1" applyAlignment="1">
      <alignment horizontal="center" vertical="center" wrapText="1"/>
    </xf>
    <xf numFmtId="14" fontId="5" fillId="27" borderId="9" xfId="2" applyNumberFormat="1" applyFont="1" applyFill="1" applyBorder="1" applyAlignment="1">
      <alignment horizontal="center" vertical="center" wrapText="1"/>
    </xf>
    <xf numFmtId="14" fontId="44" fillId="0" borderId="14" xfId="2" applyNumberFormat="1" applyFont="1" applyFill="1" applyBorder="1" applyAlignment="1">
      <alignment horizontal="center" vertical="center" wrapText="1"/>
    </xf>
    <xf numFmtId="14" fontId="44" fillId="0" borderId="11" xfId="2" applyNumberFormat="1" applyFont="1" applyFill="1" applyBorder="1" applyAlignment="1">
      <alignment horizontal="center" vertical="center" wrapText="1"/>
    </xf>
    <xf numFmtId="10" fontId="5" fillId="27" borderId="12" xfId="0" applyNumberFormat="1" applyFont="1" applyFill="1" applyBorder="1" applyAlignment="1">
      <alignment horizontal="center" vertical="center" wrapText="1"/>
    </xf>
    <xf numFmtId="10" fontId="5" fillId="27" borderId="9" xfId="0" applyNumberFormat="1" applyFont="1" applyFill="1" applyBorder="1" applyAlignment="1">
      <alignment horizontal="center" vertical="center" wrapText="1"/>
    </xf>
    <xf numFmtId="186" fontId="5" fillId="27" borderId="14" xfId="0" applyNumberFormat="1" applyFont="1" applyFill="1" applyBorder="1" applyAlignment="1">
      <alignment horizontal="center" vertical="center" wrapText="1"/>
    </xf>
    <xf numFmtId="186" fontId="5" fillId="27" borderId="11" xfId="0" applyNumberFormat="1" applyFont="1" applyFill="1" applyBorder="1" applyAlignment="1">
      <alignment horizontal="center" vertical="center" wrapText="1"/>
    </xf>
    <xf numFmtId="185" fontId="6" fillId="4" borderId="21" xfId="0" applyNumberFormat="1" applyFont="1" applyFill="1" applyBorder="1" applyAlignment="1">
      <alignment horizontal="center" vertical="center" wrapText="1"/>
    </xf>
    <xf numFmtId="185" fontId="6" fillId="4" borderId="12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14" fontId="5" fillId="27" borderId="12" xfId="0" applyNumberFormat="1" applyFont="1" applyFill="1" applyBorder="1" applyAlignment="1">
      <alignment horizontal="center" vertical="center" wrapText="1"/>
    </xf>
    <xf numFmtId="14" fontId="5" fillId="27" borderId="13" xfId="0" applyNumberFormat="1" applyFont="1" applyFill="1" applyBorder="1" applyAlignment="1">
      <alignment horizontal="center" vertical="center" wrapText="1"/>
    </xf>
    <xf numFmtId="1" fontId="5" fillId="27" borderId="2" xfId="0" applyNumberFormat="1" applyFont="1" applyFill="1" applyBorder="1" applyAlignment="1">
      <alignment horizontal="center" vertical="center" wrapText="1"/>
    </xf>
    <xf numFmtId="186" fontId="5" fillId="27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0" fontId="5" fillId="27" borderId="71" xfId="0" applyNumberFormat="1" applyFont="1" applyFill="1" applyBorder="1" applyAlignment="1">
      <alignment horizontal="center" vertical="center" wrapText="1"/>
    </xf>
    <xf numFmtId="10" fontId="5" fillId="27" borderId="73" xfId="0" applyNumberFormat="1" applyFont="1" applyFill="1" applyBorder="1" applyAlignment="1">
      <alignment horizontal="center" vertical="center" wrapText="1"/>
    </xf>
    <xf numFmtId="186" fontId="5" fillId="27" borderId="72" xfId="0" applyNumberFormat="1" applyFont="1" applyFill="1" applyBorder="1" applyAlignment="1">
      <alignment horizontal="center" vertical="center" wrapText="1"/>
    </xf>
    <xf numFmtId="186" fontId="5" fillId="27" borderId="46" xfId="0" applyNumberFormat="1" applyFont="1" applyFill="1" applyBorder="1" applyAlignment="1">
      <alignment horizontal="center" vertical="center" wrapText="1"/>
    </xf>
    <xf numFmtId="0" fontId="50" fillId="28" borderId="64" xfId="0" applyFont="1" applyFill="1" applyBorder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28" borderId="63" xfId="0" applyFont="1" applyFill="1" applyBorder="1" applyAlignment="1">
      <alignment horizontal="center" vertical="center" wrapText="1"/>
    </xf>
    <xf numFmtId="0" fontId="49" fillId="28" borderId="68" xfId="0" applyFont="1" applyFill="1" applyBorder="1" applyAlignment="1">
      <alignment horizontal="center" vertical="center" wrapText="1"/>
    </xf>
    <xf numFmtId="0" fontId="49" fillId="28" borderId="64" xfId="0" applyFont="1" applyFill="1" applyBorder="1" applyAlignment="1">
      <alignment horizontal="center" vertical="center" wrapText="1"/>
    </xf>
    <xf numFmtId="0" fontId="49" fillId="28" borderId="4" xfId="0" applyFont="1" applyFill="1" applyBorder="1" applyAlignment="1">
      <alignment horizontal="center" vertical="center" wrapText="1"/>
    </xf>
    <xf numFmtId="0" fontId="49" fillId="28" borderId="67" xfId="0" applyFont="1" applyFill="1" applyBorder="1" applyAlignment="1">
      <alignment horizontal="center" vertical="center" wrapText="1"/>
    </xf>
    <xf numFmtId="0" fontId="49" fillId="28" borderId="65" xfId="0" applyFont="1" applyFill="1" applyBorder="1" applyAlignment="1">
      <alignment horizontal="center" vertical="center" wrapText="1"/>
    </xf>
    <xf numFmtId="0" fontId="49" fillId="28" borderId="69" xfId="0" applyFont="1" applyFill="1" applyBorder="1" applyAlignment="1">
      <alignment horizontal="center" vertical="center" wrapText="1"/>
    </xf>
  </cellXfs>
  <cellStyles count="888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Ênfase1 2" xfId="49" xr:uid="{00000000-0005-0000-0000-000006000000}"/>
    <cellStyle name="20% - Ênfase1 3" xfId="50" xr:uid="{00000000-0005-0000-0000-000007000000}"/>
    <cellStyle name="20% - Ênfase1 4" xfId="48" xr:uid="{00000000-0005-0000-0000-000008000000}"/>
    <cellStyle name="20% - Ênfase2 2" xfId="52" xr:uid="{00000000-0005-0000-0000-000009000000}"/>
    <cellStyle name="20% - Ênfase2 3" xfId="53" xr:uid="{00000000-0005-0000-0000-00000A000000}"/>
    <cellStyle name="20% - Ênfase2 4" xfId="51" xr:uid="{00000000-0005-0000-0000-00000B000000}"/>
    <cellStyle name="20% - Ênfase3 2" xfId="55" xr:uid="{00000000-0005-0000-0000-00000C000000}"/>
    <cellStyle name="20% - Ênfase3 3" xfId="56" xr:uid="{00000000-0005-0000-0000-00000D000000}"/>
    <cellStyle name="20% - Ênfase3 4" xfId="54" xr:uid="{00000000-0005-0000-0000-00000E000000}"/>
    <cellStyle name="20% - Ênfase4 2" xfId="58" xr:uid="{00000000-0005-0000-0000-00000F000000}"/>
    <cellStyle name="20% - Ênfase4 3" xfId="59" xr:uid="{00000000-0005-0000-0000-000010000000}"/>
    <cellStyle name="20% - Ênfase4 4" xfId="57" xr:uid="{00000000-0005-0000-0000-000011000000}"/>
    <cellStyle name="20% - Ênfase5 2" xfId="61" xr:uid="{00000000-0005-0000-0000-000012000000}"/>
    <cellStyle name="20% - Ênfase5 3" xfId="62" xr:uid="{00000000-0005-0000-0000-000013000000}"/>
    <cellStyle name="20% - Ênfase5 4" xfId="60" xr:uid="{00000000-0005-0000-0000-000014000000}"/>
    <cellStyle name="20% - Ênfase6 2" xfId="64" xr:uid="{00000000-0005-0000-0000-000015000000}"/>
    <cellStyle name="20% - Ênfase6 3" xfId="65" xr:uid="{00000000-0005-0000-0000-000016000000}"/>
    <cellStyle name="20% - Ênfase6 4" xfId="63" xr:uid="{00000000-0005-0000-0000-000017000000}"/>
    <cellStyle name="40% - Accent1" xfId="66" xr:uid="{00000000-0005-0000-0000-000018000000}"/>
    <cellStyle name="40% - Accent2" xfId="67" xr:uid="{00000000-0005-0000-0000-000019000000}"/>
    <cellStyle name="40% - Accent3" xfId="68" xr:uid="{00000000-0005-0000-0000-00001A000000}"/>
    <cellStyle name="40% - Accent4" xfId="69" xr:uid="{00000000-0005-0000-0000-00001B000000}"/>
    <cellStyle name="40% - Accent5" xfId="70" xr:uid="{00000000-0005-0000-0000-00001C000000}"/>
    <cellStyle name="40% - Accent6" xfId="71" xr:uid="{00000000-0005-0000-0000-00001D000000}"/>
    <cellStyle name="40% - Ênfase1 2" xfId="73" xr:uid="{00000000-0005-0000-0000-00001E000000}"/>
    <cellStyle name="40% - Ênfase1 3" xfId="74" xr:uid="{00000000-0005-0000-0000-00001F000000}"/>
    <cellStyle name="40% - Ênfase1 4" xfId="72" xr:uid="{00000000-0005-0000-0000-000020000000}"/>
    <cellStyle name="40% - Ênfase2 2" xfId="76" xr:uid="{00000000-0005-0000-0000-000021000000}"/>
    <cellStyle name="40% - Ênfase2 3" xfId="77" xr:uid="{00000000-0005-0000-0000-000022000000}"/>
    <cellStyle name="40% - Ênfase2 4" xfId="75" xr:uid="{00000000-0005-0000-0000-000023000000}"/>
    <cellStyle name="40% - Ênfase3 2" xfId="79" xr:uid="{00000000-0005-0000-0000-000024000000}"/>
    <cellStyle name="40% - Ênfase3 3" xfId="80" xr:uid="{00000000-0005-0000-0000-000025000000}"/>
    <cellStyle name="40% - Ênfase3 4" xfId="78" xr:uid="{00000000-0005-0000-0000-000026000000}"/>
    <cellStyle name="40% - Ênfase4 2" xfId="82" xr:uid="{00000000-0005-0000-0000-000027000000}"/>
    <cellStyle name="40% - Ênfase4 3" xfId="83" xr:uid="{00000000-0005-0000-0000-000028000000}"/>
    <cellStyle name="40% - Ênfase4 4" xfId="81" xr:uid="{00000000-0005-0000-0000-000029000000}"/>
    <cellStyle name="40% - Ênfase5 2" xfId="85" xr:uid="{00000000-0005-0000-0000-00002A000000}"/>
    <cellStyle name="40% - Ênfase5 3" xfId="86" xr:uid="{00000000-0005-0000-0000-00002B000000}"/>
    <cellStyle name="40% - Ênfase5 4" xfId="84" xr:uid="{00000000-0005-0000-0000-00002C000000}"/>
    <cellStyle name="40% - Ênfase6 2" xfId="88" xr:uid="{00000000-0005-0000-0000-00002D000000}"/>
    <cellStyle name="40% - Ênfase6 3" xfId="89" xr:uid="{00000000-0005-0000-0000-00002E000000}"/>
    <cellStyle name="40% - Ênfase6 4" xfId="87" xr:uid="{00000000-0005-0000-0000-00002F000000}"/>
    <cellStyle name="60% - Accent1" xfId="90" xr:uid="{00000000-0005-0000-0000-000030000000}"/>
    <cellStyle name="60% - Accent2" xfId="91" xr:uid="{00000000-0005-0000-0000-000031000000}"/>
    <cellStyle name="60% - Accent3" xfId="92" xr:uid="{00000000-0005-0000-0000-000032000000}"/>
    <cellStyle name="60% - Accent4" xfId="93" xr:uid="{00000000-0005-0000-0000-000033000000}"/>
    <cellStyle name="60% - Accent5" xfId="94" xr:uid="{00000000-0005-0000-0000-000034000000}"/>
    <cellStyle name="60% - Accent6" xfId="95" xr:uid="{00000000-0005-0000-0000-000035000000}"/>
    <cellStyle name="60% - Ênfase1 2" xfId="97" xr:uid="{00000000-0005-0000-0000-000036000000}"/>
    <cellStyle name="60% - Ênfase1 3" xfId="98" xr:uid="{00000000-0005-0000-0000-000037000000}"/>
    <cellStyle name="60% - Ênfase1 4" xfId="96" xr:uid="{00000000-0005-0000-0000-000038000000}"/>
    <cellStyle name="60% - Ênfase2 2" xfId="100" xr:uid="{00000000-0005-0000-0000-000039000000}"/>
    <cellStyle name="60% - Ênfase2 3" xfId="101" xr:uid="{00000000-0005-0000-0000-00003A000000}"/>
    <cellStyle name="60% - Ênfase2 4" xfId="99" xr:uid="{00000000-0005-0000-0000-00003B000000}"/>
    <cellStyle name="60% - Ênfase3 2" xfId="103" xr:uid="{00000000-0005-0000-0000-00003C000000}"/>
    <cellStyle name="60% - Ênfase3 3" xfId="104" xr:uid="{00000000-0005-0000-0000-00003D000000}"/>
    <cellStyle name="60% - Ênfase3 4" xfId="102" xr:uid="{00000000-0005-0000-0000-00003E000000}"/>
    <cellStyle name="60% - Ênfase4 2" xfId="106" xr:uid="{00000000-0005-0000-0000-00003F000000}"/>
    <cellStyle name="60% - Ênfase4 3" xfId="107" xr:uid="{00000000-0005-0000-0000-000040000000}"/>
    <cellStyle name="60% - Ênfase4 4" xfId="105" xr:uid="{00000000-0005-0000-0000-000041000000}"/>
    <cellStyle name="60% - Ênfase5 2" xfId="109" xr:uid="{00000000-0005-0000-0000-000042000000}"/>
    <cellStyle name="60% - Ênfase5 3" xfId="110" xr:uid="{00000000-0005-0000-0000-000043000000}"/>
    <cellStyle name="60% - Ênfase5 4" xfId="108" xr:uid="{00000000-0005-0000-0000-000044000000}"/>
    <cellStyle name="60% - Ênfase6 2" xfId="112" xr:uid="{00000000-0005-0000-0000-000045000000}"/>
    <cellStyle name="60% - Ênfase6 3" xfId="113" xr:uid="{00000000-0005-0000-0000-000046000000}"/>
    <cellStyle name="60% - Ênfase6 4" xfId="111" xr:uid="{00000000-0005-0000-0000-000047000000}"/>
    <cellStyle name="A3 297 x 420 mm" xfId="4" xr:uid="{00000000-0005-0000-0000-000048000000}"/>
    <cellStyle name="A3 297 x 420 mm 2" xfId="115" xr:uid="{00000000-0005-0000-0000-000049000000}"/>
    <cellStyle name="A3 297 x 420 mm 3" xfId="116" xr:uid="{00000000-0005-0000-0000-00004A000000}"/>
    <cellStyle name="A3 297 x 420 mm 4" xfId="114" xr:uid="{00000000-0005-0000-0000-00004B000000}"/>
    <cellStyle name="Accent1" xfId="117" xr:uid="{00000000-0005-0000-0000-00004C000000}"/>
    <cellStyle name="Accent2" xfId="118" xr:uid="{00000000-0005-0000-0000-00004D000000}"/>
    <cellStyle name="Accent3" xfId="119" xr:uid="{00000000-0005-0000-0000-00004E000000}"/>
    <cellStyle name="Accent4" xfId="120" xr:uid="{00000000-0005-0000-0000-00004F000000}"/>
    <cellStyle name="Accent5" xfId="121" xr:uid="{00000000-0005-0000-0000-000050000000}"/>
    <cellStyle name="Accent6" xfId="122" xr:uid="{00000000-0005-0000-0000-000051000000}"/>
    <cellStyle name="Bad" xfId="123" xr:uid="{00000000-0005-0000-0000-000052000000}"/>
    <cellStyle name="Bom 2" xfId="125" xr:uid="{00000000-0005-0000-0000-000053000000}"/>
    <cellStyle name="Bom 3" xfId="126" xr:uid="{00000000-0005-0000-0000-000054000000}"/>
    <cellStyle name="Bom 4" xfId="124" xr:uid="{00000000-0005-0000-0000-000055000000}"/>
    <cellStyle name="Cabecera 1" xfId="5" xr:uid="{00000000-0005-0000-0000-000056000000}"/>
    <cellStyle name="Cabecera 2" xfId="6" xr:uid="{00000000-0005-0000-0000-000057000000}"/>
    <cellStyle name="Calculation" xfId="127" xr:uid="{00000000-0005-0000-0000-000058000000}"/>
    <cellStyle name="Cálculo 2" xfId="129" xr:uid="{00000000-0005-0000-0000-000059000000}"/>
    <cellStyle name="Cálculo 3" xfId="130" xr:uid="{00000000-0005-0000-0000-00005A000000}"/>
    <cellStyle name="Cálculo 4" xfId="128" xr:uid="{00000000-0005-0000-0000-00005B000000}"/>
    <cellStyle name="Célula de Verificação 2" xfId="132" xr:uid="{00000000-0005-0000-0000-00005C000000}"/>
    <cellStyle name="Célula de Verificação 3" xfId="133" xr:uid="{00000000-0005-0000-0000-00005D000000}"/>
    <cellStyle name="Célula de Verificação 4" xfId="131" xr:uid="{00000000-0005-0000-0000-00005E000000}"/>
    <cellStyle name="Célula Vinculada 2" xfId="135" xr:uid="{00000000-0005-0000-0000-00005F000000}"/>
    <cellStyle name="Célula Vinculada 3" xfId="136" xr:uid="{00000000-0005-0000-0000-000060000000}"/>
    <cellStyle name="Célula Vinculada 4" xfId="134" xr:uid="{00000000-0005-0000-0000-000061000000}"/>
    <cellStyle name="Check Cell" xfId="137" xr:uid="{00000000-0005-0000-0000-000062000000}"/>
    <cellStyle name="Comma" xfId="7" xr:uid="{00000000-0005-0000-0000-000063000000}"/>
    <cellStyle name="Comma [0]" xfId="8" xr:uid="{00000000-0005-0000-0000-000064000000}"/>
    <cellStyle name="Comma0 - Estilo2" xfId="9" xr:uid="{00000000-0005-0000-0000-000065000000}"/>
    <cellStyle name="Currency" xfId="10" xr:uid="{00000000-0005-0000-0000-000066000000}"/>
    <cellStyle name="Currency [0]" xfId="11" xr:uid="{00000000-0005-0000-0000-000067000000}"/>
    <cellStyle name="Date" xfId="12" xr:uid="{00000000-0005-0000-0000-000068000000}"/>
    <cellStyle name="Dia" xfId="13" xr:uid="{00000000-0005-0000-0000-000069000000}"/>
    <cellStyle name="Encabez1" xfId="14" xr:uid="{00000000-0005-0000-0000-00006A000000}"/>
    <cellStyle name="Encabez2" xfId="15" xr:uid="{00000000-0005-0000-0000-00006B000000}"/>
    <cellStyle name="Ênfase1 2" xfId="139" xr:uid="{00000000-0005-0000-0000-00006C000000}"/>
    <cellStyle name="Ênfase1 3" xfId="140" xr:uid="{00000000-0005-0000-0000-00006D000000}"/>
    <cellStyle name="Ênfase1 4" xfId="138" xr:uid="{00000000-0005-0000-0000-00006E000000}"/>
    <cellStyle name="Ênfase2 2" xfId="142" xr:uid="{00000000-0005-0000-0000-00006F000000}"/>
    <cellStyle name="Ênfase2 3" xfId="143" xr:uid="{00000000-0005-0000-0000-000070000000}"/>
    <cellStyle name="Ênfase2 4" xfId="141" xr:uid="{00000000-0005-0000-0000-000071000000}"/>
    <cellStyle name="Ênfase3 2" xfId="145" xr:uid="{00000000-0005-0000-0000-000072000000}"/>
    <cellStyle name="Ênfase3 3" xfId="146" xr:uid="{00000000-0005-0000-0000-000073000000}"/>
    <cellStyle name="Ênfase3 4" xfId="144" xr:uid="{00000000-0005-0000-0000-000074000000}"/>
    <cellStyle name="Ênfase4 2" xfId="148" xr:uid="{00000000-0005-0000-0000-000075000000}"/>
    <cellStyle name="Ênfase4 3" xfId="149" xr:uid="{00000000-0005-0000-0000-000076000000}"/>
    <cellStyle name="Ênfase4 4" xfId="147" xr:uid="{00000000-0005-0000-0000-000077000000}"/>
    <cellStyle name="Ênfase5 2" xfId="151" xr:uid="{00000000-0005-0000-0000-000078000000}"/>
    <cellStyle name="Ênfase5 3" xfId="152" xr:uid="{00000000-0005-0000-0000-000079000000}"/>
    <cellStyle name="Ênfase5 4" xfId="150" xr:uid="{00000000-0005-0000-0000-00007A000000}"/>
    <cellStyle name="Ênfase6 2" xfId="154" xr:uid="{00000000-0005-0000-0000-00007B000000}"/>
    <cellStyle name="Ênfase6 3" xfId="155" xr:uid="{00000000-0005-0000-0000-00007C000000}"/>
    <cellStyle name="Ênfase6 4" xfId="153" xr:uid="{00000000-0005-0000-0000-00007D000000}"/>
    <cellStyle name="Entrada 2" xfId="157" xr:uid="{00000000-0005-0000-0000-00007E000000}"/>
    <cellStyle name="Entrada 3" xfId="158" xr:uid="{00000000-0005-0000-0000-00007F000000}"/>
    <cellStyle name="Entrada 4" xfId="156" xr:uid="{00000000-0005-0000-0000-000080000000}"/>
    <cellStyle name="Euro" xfId="16" xr:uid="{00000000-0005-0000-0000-000081000000}"/>
    <cellStyle name="Explanatory Text" xfId="159" xr:uid="{00000000-0005-0000-0000-000082000000}"/>
    <cellStyle name="F2" xfId="17" xr:uid="{00000000-0005-0000-0000-000083000000}"/>
    <cellStyle name="F3" xfId="18" xr:uid="{00000000-0005-0000-0000-000084000000}"/>
    <cellStyle name="F4" xfId="19" xr:uid="{00000000-0005-0000-0000-000085000000}"/>
    <cellStyle name="F5" xfId="20" xr:uid="{00000000-0005-0000-0000-000086000000}"/>
    <cellStyle name="F6" xfId="21" xr:uid="{00000000-0005-0000-0000-000087000000}"/>
    <cellStyle name="F7" xfId="22" xr:uid="{00000000-0005-0000-0000-000088000000}"/>
    <cellStyle name="F8" xfId="23" xr:uid="{00000000-0005-0000-0000-000089000000}"/>
    <cellStyle name="Fecha" xfId="24" xr:uid="{00000000-0005-0000-0000-00008A000000}"/>
    <cellStyle name="Fijo" xfId="25" xr:uid="{00000000-0005-0000-0000-00008B000000}"/>
    <cellStyle name="Financiero" xfId="26" xr:uid="{00000000-0005-0000-0000-00008C000000}"/>
    <cellStyle name="Fixed" xfId="27" xr:uid="{00000000-0005-0000-0000-00008D000000}"/>
    <cellStyle name="Good" xfId="160" xr:uid="{00000000-0005-0000-0000-00008E000000}"/>
    <cellStyle name="Heading 1" xfId="161" xr:uid="{00000000-0005-0000-0000-00008F000000}"/>
    <cellStyle name="Heading 2" xfId="162" xr:uid="{00000000-0005-0000-0000-000090000000}"/>
    <cellStyle name="Heading 3" xfId="163" xr:uid="{00000000-0005-0000-0000-000091000000}"/>
    <cellStyle name="Heading 4" xfId="164" xr:uid="{00000000-0005-0000-0000-000092000000}"/>
    <cellStyle name="Heading1" xfId="28" xr:uid="{00000000-0005-0000-0000-000093000000}"/>
    <cellStyle name="Heading2" xfId="29" xr:uid="{00000000-0005-0000-0000-000094000000}"/>
    <cellStyle name="Incorreto" xfId="886" xr:uid="{CFFC3F35-6E27-46BF-B152-5D89C9442F0F}"/>
    <cellStyle name="Incorreto 2" xfId="166" xr:uid="{00000000-0005-0000-0000-000095000000}"/>
    <cellStyle name="Incorreto 3" xfId="167" xr:uid="{00000000-0005-0000-0000-000096000000}"/>
    <cellStyle name="Incorreto 4" xfId="165" xr:uid="{00000000-0005-0000-0000-000097000000}"/>
    <cellStyle name="Input" xfId="168" xr:uid="{00000000-0005-0000-0000-000098000000}"/>
    <cellStyle name="Linked Cell" xfId="169" xr:uid="{00000000-0005-0000-0000-000099000000}"/>
    <cellStyle name="M S SANS SERIF" xfId="170" xr:uid="{00000000-0005-0000-0000-00009A000000}"/>
    <cellStyle name="Millares_Hoja Mensual 2008 - Lote 02 - Autopista Planalto Sul - Mar2008" xfId="171" xr:uid="{00000000-0005-0000-0000-00009B000000}"/>
    <cellStyle name="Moeda 10" xfId="881" xr:uid="{00000000-0005-0000-0000-00009C000000}"/>
    <cellStyle name="Moeda 2" xfId="172" xr:uid="{00000000-0005-0000-0000-00009D000000}"/>
    <cellStyle name="Moeda 3" xfId="173" xr:uid="{00000000-0005-0000-0000-00009E000000}"/>
    <cellStyle name="Moeda 4" xfId="174" xr:uid="{00000000-0005-0000-0000-00009F000000}"/>
    <cellStyle name="Moeda 5" xfId="175" xr:uid="{00000000-0005-0000-0000-0000A0000000}"/>
    <cellStyle name="Moeda 5 2" xfId="176" xr:uid="{00000000-0005-0000-0000-0000A1000000}"/>
    <cellStyle name="Moeda 6" xfId="177" xr:uid="{00000000-0005-0000-0000-0000A2000000}"/>
    <cellStyle name="Moeda 7" xfId="178" xr:uid="{00000000-0005-0000-0000-0000A3000000}"/>
    <cellStyle name="Moeda 8" xfId="179" xr:uid="{00000000-0005-0000-0000-0000A4000000}"/>
    <cellStyle name="Moeda 9" xfId="180" xr:uid="{00000000-0005-0000-0000-0000A5000000}"/>
    <cellStyle name="Moneda [0]_Abrev." xfId="181" xr:uid="{00000000-0005-0000-0000-0000A6000000}"/>
    <cellStyle name="Moneda_Abrev." xfId="182" xr:uid="{00000000-0005-0000-0000-0000A7000000}"/>
    <cellStyle name="Monetario" xfId="30" xr:uid="{00000000-0005-0000-0000-0000A8000000}"/>
    <cellStyle name="Monetario0" xfId="31" xr:uid="{00000000-0005-0000-0000-0000A9000000}"/>
    <cellStyle name="Neutra" xfId="887" xr:uid="{205119A8-5344-49BE-9CFB-0C3548C13DCB}"/>
    <cellStyle name="Neutra 2" xfId="184" xr:uid="{00000000-0005-0000-0000-0000AA000000}"/>
    <cellStyle name="Neutra 3" xfId="185" xr:uid="{00000000-0005-0000-0000-0000AB000000}"/>
    <cellStyle name="Neutra 4" xfId="183" xr:uid="{00000000-0005-0000-0000-0000AC000000}"/>
    <cellStyle name="Neutral" xfId="186" xr:uid="{00000000-0005-0000-0000-0000AD000000}"/>
    <cellStyle name="No-definido" xfId="32" xr:uid="{00000000-0005-0000-0000-0000AE000000}"/>
    <cellStyle name="Normal" xfId="0" builtinId="0"/>
    <cellStyle name="Normal 2" xfId="3" xr:uid="{00000000-0005-0000-0000-0000B0000000}"/>
    <cellStyle name="Normal 2 10" xfId="270" xr:uid="{00000000-0005-0000-0000-0000B1000000}"/>
    <cellStyle name="Normal 2 10 2" xfId="286" xr:uid="{00000000-0005-0000-0000-0000B2000000}"/>
    <cellStyle name="Normal 2 10 2 2" xfId="319" xr:uid="{00000000-0005-0000-0000-0000B3000000}"/>
    <cellStyle name="Normal 2 10 2 2 2" xfId="450" xr:uid="{00000000-0005-0000-0000-0000B4000000}"/>
    <cellStyle name="Normal 2 10 2 2 3" xfId="581" xr:uid="{00000000-0005-0000-0000-0000B5000000}"/>
    <cellStyle name="Normal 2 10 2 2 4" xfId="712" xr:uid="{00000000-0005-0000-0000-0000B6000000}"/>
    <cellStyle name="Normal 2 10 2 2 5" xfId="843" xr:uid="{00000000-0005-0000-0000-0000B7000000}"/>
    <cellStyle name="Normal 2 10 2 3" xfId="351" xr:uid="{00000000-0005-0000-0000-0000B8000000}"/>
    <cellStyle name="Normal 2 10 2 3 2" xfId="482" xr:uid="{00000000-0005-0000-0000-0000B9000000}"/>
    <cellStyle name="Normal 2 10 2 3 3" xfId="613" xr:uid="{00000000-0005-0000-0000-0000BA000000}"/>
    <cellStyle name="Normal 2 10 2 3 4" xfId="744" xr:uid="{00000000-0005-0000-0000-0000BB000000}"/>
    <cellStyle name="Normal 2 10 2 3 5" xfId="875" xr:uid="{00000000-0005-0000-0000-0000BC000000}"/>
    <cellStyle name="Normal 2 10 2 4" xfId="418" xr:uid="{00000000-0005-0000-0000-0000BD000000}"/>
    <cellStyle name="Normal 2 10 2 4 2" xfId="549" xr:uid="{00000000-0005-0000-0000-0000BE000000}"/>
    <cellStyle name="Normal 2 10 2 4 3" xfId="680" xr:uid="{00000000-0005-0000-0000-0000BF000000}"/>
    <cellStyle name="Normal 2 10 2 4 4" xfId="811" xr:uid="{00000000-0005-0000-0000-0000C0000000}"/>
    <cellStyle name="Normal 2 10 2 5" xfId="383" xr:uid="{00000000-0005-0000-0000-0000C1000000}"/>
    <cellStyle name="Normal 2 10 2 6" xfId="514" xr:uid="{00000000-0005-0000-0000-0000C2000000}"/>
    <cellStyle name="Normal 2 10 2 7" xfId="645" xr:uid="{00000000-0005-0000-0000-0000C3000000}"/>
    <cellStyle name="Normal 2 10 2 8" xfId="776" xr:uid="{00000000-0005-0000-0000-0000C4000000}"/>
    <cellStyle name="Normal 2 10 3" xfId="303" xr:uid="{00000000-0005-0000-0000-0000C5000000}"/>
    <cellStyle name="Normal 2 10 3 2" xfId="434" xr:uid="{00000000-0005-0000-0000-0000C6000000}"/>
    <cellStyle name="Normal 2 10 3 3" xfId="565" xr:uid="{00000000-0005-0000-0000-0000C7000000}"/>
    <cellStyle name="Normal 2 10 3 4" xfId="696" xr:uid="{00000000-0005-0000-0000-0000C8000000}"/>
    <cellStyle name="Normal 2 10 3 5" xfId="827" xr:uid="{00000000-0005-0000-0000-0000C9000000}"/>
    <cellStyle name="Normal 2 10 4" xfId="335" xr:uid="{00000000-0005-0000-0000-0000CA000000}"/>
    <cellStyle name="Normal 2 10 4 2" xfId="466" xr:uid="{00000000-0005-0000-0000-0000CB000000}"/>
    <cellStyle name="Normal 2 10 4 3" xfId="597" xr:uid="{00000000-0005-0000-0000-0000CC000000}"/>
    <cellStyle name="Normal 2 10 4 4" xfId="728" xr:uid="{00000000-0005-0000-0000-0000CD000000}"/>
    <cellStyle name="Normal 2 10 4 5" xfId="859" xr:uid="{00000000-0005-0000-0000-0000CE000000}"/>
    <cellStyle name="Normal 2 10 5" xfId="402" xr:uid="{00000000-0005-0000-0000-0000CF000000}"/>
    <cellStyle name="Normal 2 10 5 2" xfId="533" xr:uid="{00000000-0005-0000-0000-0000D0000000}"/>
    <cellStyle name="Normal 2 10 5 3" xfId="664" xr:uid="{00000000-0005-0000-0000-0000D1000000}"/>
    <cellStyle name="Normal 2 10 5 4" xfId="795" xr:uid="{00000000-0005-0000-0000-0000D2000000}"/>
    <cellStyle name="Normal 2 10 6" xfId="367" xr:uid="{00000000-0005-0000-0000-0000D3000000}"/>
    <cellStyle name="Normal 2 10 7" xfId="498" xr:uid="{00000000-0005-0000-0000-0000D4000000}"/>
    <cellStyle name="Normal 2 10 8" xfId="629" xr:uid="{00000000-0005-0000-0000-0000D5000000}"/>
    <cellStyle name="Normal 2 10 9" xfId="760" xr:uid="{00000000-0005-0000-0000-0000D6000000}"/>
    <cellStyle name="Normal 2 11" xfId="273" xr:uid="{00000000-0005-0000-0000-0000D7000000}"/>
    <cellStyle name="Normal 2 11 2" xfId="306" xr:uid="{00000000-0005-0000-0000-0000D8000000}"/>
    <cellStyle name="Normal 2 11 2 2" xfId="437" xr:uid="{00000000-0005-0000-0000-0000D9000000}"/>
    <cellStyle name="Normal 2 11 2 3" xfId="568" xr:uid="{00000000-0005-0000-0000-0000DA000000}"/>
    <cellStyle name="Normal 2 11 2 4" xfId="699" xr:uid="{00000000-0005-0000-0000-0000DB000000}"/>
    <cellStyle name="Normal 2 11 2 5" xfId="830" xr:uid="{00000000-0005-0000-0000-0000DC000000}"/>
    <cellStyle name="Normal 2 11 3" xfId="338" xr:uid="{00000000-0005-0000-0000-0000DD000000}"/>
    <cellStyle name="Normal 2 11 3 2" xfId="469" xr:uid="{00000000-0005-0000-0000-0000DE000000}"/>
    <cellStyle name="Normal 2 11 3 3" xfId="600" xr:uid="{00000000-0005-0000-0000-0000DF000000}"/>
    <cellStyle name="Normal 2 11 3 4" xfId="731" xr:uid="{00000000-0005-0000-0000-0000E0000000}"/>
    <cellStyle name="Normal 2 11 3 5" xfId="862" xr:uid="{00000000-0005-0000-0000-0000E1000000}"/>
    <cellStyle name="Normal 2 11 4" xfId="405" xr:uid="{00000000-0005-0000-0000-0000E2000000}"/>
    <cellStyle name="Normal 2 11 4 2" xfId="536" xr:uid="{00000000-0005-0000-0000-0000E3000000}"/>
    <cellStyle name="Normal 2 11 4 3" xfId="667" xr:uid="{00000000-0005-0000-0000-0000E4000000}"/>
    <cellStyle name="Normal 2 11 4 4" xfId="798" xr:uid="{00000000-0005-0000-0000-0000E5000000}"/>
    <cellStyle name="Normal 2 11 5" xfId="370" xr:uid="{00000000-0005-0000-0000-0000E6000000}"/>
    <cellStyle name="Normal 2 11 6" xfId="501" xr:uid="{00000000-0005-0000-0000-0000E7000000}"/>
    <cellStyle name="Normal 2 11 7" xfId="632" xr:uid="{00000000-0005-0000-0000-0000E8000000}"/>
    <cellStyle name="Normal 2 11 8" xfId="763" xr:uid="{00000000-0005-0000-0000-0000E9000000}"/>
    <cellStyle name="Normal 2 12" xfId="257" xr:uid="{00000000-0005-0000-0000-0000EA000000}"/>
    <cellStyle name="Normal 2 12 2" xfId="389" xr:uid="{00000000-0005-0000-0000-0000EB000000}"/>
    <cellStyle name="Normal 2 12 3" xfId="520" xr:uid="{00000000-0005-0000-0000-0000EC000000}"/>
    <cellStyle name="Normal 2 12 4" xfId="651" xr:uid="{00000000-0005-0000-0000-0000ED000000}"/>
    <cellStyle name="Normal 2 12 5" xfId="782" xr:uid="{00000000-0005-0000-0000-0000EE000000}"/>
    <cellStyle name="Normal 2 13" xfId="290" xr:uid="{00000000-0005-0000-0000-0000EF000000}"/>
    <cellStyle name="Normal 2 13 2" xfId="421" xr:uid="{00000000-0005-0000-0000-0000F0000000}"/>
    <cellStyle name="Normal 2 13 3" xfId="552" xr:uid="{00000000-0005-0000-0000-0000F1000000}"/>
    <cellStyle name="Normal 2 13 4" xfId="683" xr:uid="{00000000-0005-0000-0000-0000F2000000}"/>
    <cellStyle name="Normal 2 13 5" xfId="814" xr:uid="{00000000-0005-0000-0000-0000F3000000}"/>
    <cellStyle name="Normal 2 14" xfId="322" xr:uid="{00000000-0005-0000-0000-0000F4000000}"/>
    <cellStyle name="Normal 2 14 2" xfId="453" xr:uid="{00000000-0005-0000-0000-0000F5000000}"/>
    <cellStyle name="Normal 2 14 3" xfId="584" xr:uid="{00000000-0005-0000-0000-0000F6000000}"/>
    <cellStyle name="Normal 2 14 4" xfId="715" xr:uid="{00000000-0005-0000-0000-0000F7000000}"/>
    <cellStyle name="Normal 2 14 5" xfId="846" xr:uid="{00000000-0005-0000-0000-0000F8000000}"/>
    <cellStyle name="Normal 2 15" xfId="386" xr:uid="{00000000-0005-0000-0000-0000F9000000}"/>
    <cellStyle name="Normal 2 15 2" xfId="517" xr:uid="{00000000-0005-0000-0000-0000FA000000}"/>
    <cellStyle name="Normal 2 15 3" xfId="648" xr:uid="{00000000-0005-0000-0000-0000FB000000}"/>
    <cellStyle name="Normal 2 15 4" xfId="779" xr:uid="{00000000-0005-0000-0000-0000FC000000}"/>
    <cellStyle name="Normal 2 16" xfId="354" xr:uid="{00000000-0005-0000-0000-0000FD000000}"/>
    <cellStyle name="Normal 2 17" xfId="485" xr:uid="{00000000-0005-0000-0000-0000FE000000}"/>
    <cellStyle name="Normal 2 18" xfId="616" xr:uid="{00000000-0005-0000-0000-0000FF000000}"/>
    <cellStyle name="Normal 2 19" xfId="747" xr:uid="{00000000-0005-0000-0000-000000010000}"/>
    <cellStyle name="Normal 2 2" xfId="33" xr:uid="{00000000-0005-0000-0000-000001010000}"/>
    <cellStyle name="Normal 2 2 2" xfId="2" xr:uid="{00000000-0005-0000-0000-000002010000}"/>
    <cellStyle name="Normal 2 2 3" xfId="188" xr:uid="{00000000-0005-0000-0000-000003010000}"/>
    <cellStyle name="Normal 2 20" xfId="879" xr:uid="{00000000-0005-0000-0000-000004010000}"/>
    <cellStyle name="Normal 2 3" xfId="189" xr:uid="{00000000-0005-0000-0000-000005010000}"/>
    <cellStyle name="Normal 2 3 2" xfId="190" xr:uid="{00000000-0005-0000-0000-000006010000}"/>
    <cellStyle name="Normal 2 3 2 10" xfId="387" xr:uid="{00000000-0005-0000-0000-000007010000}"/>
    <cellStyle name="Normal 2 3 2 10 2" xfId="518" xr:uid="{00000000-0005-0000-0000-000008010000}"/>
    <cellStyle name="Normal 2 3 2 10 3" xfId="649" xr:uid="{00000000-0005-0000-0000-000009010000}"/>
    <cellStyle name="Normal 2 3 2 10 4" xfId="780" xr:uid="{00000000-0005-0000-0000-00000A010000}"/>
    <cellStyle name="Normal 2 3 2 11" xfId="356" xr:uid="{00000000-0005-0000-0000-00000B010000}"/>
    <cellStyle name="Normal 2 3 2 12" xfId="487" xr:uid="{00000000-0005-0000-0000-00000C010000}"/>
    <cellStyle name="Normal 2 3 2 13" xfId="618" xr:uid="{00000000-0005-0000-0000-00000D010000}"/>
    <cellStyle name="Normal 2 3 2 14" xfId="749" xr:uid="{00000000-0005-0000-0000-00000E010000}"/>
    <cellStyle name="Normal 2 3 2 2" xfId="262" xr:uid="{00000000-0005-0000-0000-00000F010000}"/>
    <cellStyle name="Normal 2 3 2 2 2" xfId="278" xr:uid="{00000000-0005-0000-0000-000010010000}"/>
    <cellStyle name="Normal 2 3 2 2 2 2" xfId="311" xr:uid="{00000000-0005-0000-0000-000011010000}"/>
    <cellStyle name="Normal 2 3 2 2 2 2 2" xfId="442" xr:uid="{00000000-0005-0000-0000-000012010000}"/>
    <cellStyle name="Normal 2 3 2 2 2 2 3" xfId="573" xr:uid="{00000000-0005-0000-0000-000013010000}"/>
    <cellStyle name="Normal 2 3 2 2 2 2 4" xfId="704" xr:uid="{00000000-0005-0000-0000-000014010000}"/>
    <cellStyle name="Normal 2 3 2 2 2 2 5" xfId="835" xr:uid="{00000000-0005-0000-0000-000015010000}"/>
    <cellStyle name="Normal 2 3 2 2 2 3" xfId="343" xr:uid="{00000000-0005-0000-0000-000016010000}"/>
    <cellStyle name="Normal 2 3 2 2 2 3 2" xfId="474" xr:uid="{00000000-0005-0000-0000-000017010000}"/>
    <cellStyle name="Normal 2 3 2 2 2 3 3" xfId="605" xr:uid="{00000000-0005-0000-0000-000018010000}"/>
    <cellStyle name="Normal 2 3 2 2 2 3 4" xfId="736" xr:uid="{00000000-0005-0000-0000-000019010000}"/>
    <cellStyle name="Normal 2 3 2 2 2 3 5" xfId="867" xr:uid="{00000000-0005-0000-0000-00001A010000}"/>
    <cellStyle name="Normal 2 3 2 2 2 4" xfId="410" xr:uid="{00000000-0005-0000-0000-00001B010000}"/>
    <cellStyle name="Normal 2 3 2 2 2 4 2" xfId="541" xr:uid="{00000000-0005-0000-0000-00001C010000}"/>
    <cellStyle name="Normal 2 3 2 2 2 4 3" xfId="672" xr:uid="{00000000-0005-0000-0000-00001D010000}"/>
    <cellStyle name="Normal 2 3 2 2 2 4 4" xfId="803" xr:uid="{00000000-0005-0000-0000-00001E010000}"/>
    <cellStyle name="Normal 2 3 2 2 2 5" xfId="375" xr:uid="{00000000-0005-0000-0000-00001F010000}"/>
    <cellStyle name="Normal 2 3 2 2 2 6" xfId="506" xr:uid="{00000000-0005-0000-0000-000020010000}"/>
    <cellStyle name="Normal 2 3 2 2 2 7" xfId="637" xr:uid="{00000000-0005-0000-0000-000021010000}"/>
    <cellStyle name="Normal 2 3 2 2 2 8" xfId="768" xr:uid="{00000000-0005-0000-0000-000022010000}"/>
    <cellStyle name="Normal 2 3 2 2 3" xfId="295" xr:uid="{00000000-0005-0000-0000-000023010000}"/>
    <cellStyle name="Normal 2 3 2 2 3 2" xfId="426" xr:uid="{00000000-0005-0000-0000-000024010000}"/>
    <cellStyle name="Normal 2 3 2 2 3 3" xfId="557" xr:uid="{00000000-0005-0000-0000-000025010000}"/>
    <cellStyle name="Normal 2 3 2 2 3 4" xfId="688" xr:uid="{00000000-0005-0000-0000-000026010000}"/>
    <cellStyle name="Normal 2 3 2 2 3 5" xfId="819" xr:uid="{00000000-0005-0000-0000-000027010000}"/>
    <cellStyle name="Normal 2 3 2 2 4" xfId="327" xr:uid="{00000000-0005-0000-0000-000028010000}"/>
    <cellStyle name="Normal 2 3 2 2 4 2" xfId="458" xr:uid="{00000000-0005-0000-0000-000029010000}"/>
    <cellStyle name="Normal 2 3 2 2 4 3" xfId="589" xr:uid="{00000000-0005-0000-0000-00002A010000}"/>
    <cellStyle name="Normal 2 3 2 2 4 4" xfId="720" xr:uid="{00000000-0005-0000-0000-00002B010000}"/>
    <cellStyle name="Normal 2 3 2 2 4 5" xfId="851" xr:uid="{00000000-0005-0000-0000-00002C010000}"/>
    <cellStyle name="Normal 2 3 2 2 5" xfId="394" xr:uid="{00000000-0005-0000-0000-00002D010000}"/>
    <cellStyle name="Normal 2 3 2 2 5 2" xfId="525" xr:uid="{00000000-0005-0000-0000-00002E010000}"/>
    <cellStyle name="Normal 2 3 2 2 5 3" xfId="656" xr:uid="{00000000-0005-0000-0000-00002F010000}"/>
    <cellStyle name="Normal 2 3 2 2 5 4" xfId="787" xr:uid="{00000000-0005-0000-0000-000030010000}"/>
    <cellStyle name="Normal 2 3 2 2 6" xfId="359" xr:uid="{00000000-0005-0000-0000-000031010000}"/>
    <cellStyle name="Normal 2 3 2 2 7" xfId="490" xr:uid="{00000000-0005-0000-0000-000032010000}"/>
    <cellStyle name="Normal 2 3 2 2 8" xfId="621" xr:uid="{00000000-0005-0000-0000-000033010000}"/>
    <cellStyle name="Normal 2 3 2 2 9" xfId="752" xr:uid="{00000000-0005-0000-0000-000034010000}"/>
    <cellStyle name="Normal 2 3 2 3" xfId="265" xr:uid="{00000000-0005-0000-0000-000035010000}"/>
    <cellStyle name="Normal 2 3 2 3 2" xfId="281" xr:uid="{00000000-0005-0000-0000-000036010000}"/>
    <cellStyle name="Normal 2 3 2 3 2 2" xfId="314" xr:uid="{00000000-0005-0000-0000-000037010000}"/>
    <cellStyle name="Normal 2 3 2 3 2 2 2" xfId="445" xr:uid="{00000000-0005-0000-0000-000038010000}"/>
    <cellStyle name="Normal 2 3 2 3 2 2 3" xfId="576" xr:uid="{00000000-0005-0000-0000-000039010000}"/>
    <cellStyle name="Normal 2 3 2 3 2 2 4" xfId="707" xr:uid="{00000000-0005-0000-0000-00003A010000}"/>
    <cellStyle name="Normal 2 3 2 3 2 2 5" xfId="838" xr:uid="{00000000-0005-0000-0000-00003B010000}"/>
    <cellStyle name="Normal 2 3 2 3 2 3" xfId="346" xr:uid="{00000000-0005-0000-0000-00003C010000}"/>
    <cellStyle name="Normal 2 3 2 3 2 3 2" xfId="477" xr:uid="{00000000-0005-0000-0000-00003D010000}"/>
    <cellStyle name="Normal 2 3 2 3 2 3 3" xfId="608" xr:uid="{00000000-0005-0000-0000-00003E010000}"/>
    <cellStyle name="Normal 2 3 2 3 2 3 4" xfId="739" xr:uid="{00000000-0005-0000-0000-00003F010000}"/>
    <cellStyle name="Normal 2 3 2 3 2 3 5" xfId="870" xr:uid="{00000000-0005-0000-0000-000040010000}"/>
    <cellStyle name="Normal 2 3 2 3 2 4" xfId="413" xr:uid="{00000000-0005-0000-0000-000041010000}"/>
    <cellStyle name="Normal 2 3 2 3 2 4 2" xfId="544" xr:uid="{00000000-0005-0000-0000-000042010000}"/>
    <cellStyle name="Normal 2 3 2 3 2 4 3" xfId="675" xr:uid="{00000000-0005-0000-0000-000043010000}"/>
    <cellStyle name="Normal 2 3 2 3 2 4 4" xfId="806" xr:uid="{00000000-0005-0000-0000-000044010000}"/>
    <cellStyle name="Normal 2 3 2 3 2 5" xfId="378" xr:uid="{00000000-0005-0000-0000-000045010000}"/>
    <cellStyle name="Normal 2 3 2 3 2 6" xfId="509" xr:uid="{00000000-0005-0000-0000-000046010000}"/>
    <cellStyle name="Normal 2 3 2 3 2 7" xfId="640" xr:uid="{00000000-0005-0000-0000-000047010000}"/>
    <cellStyle name="Normal 2 3 2 3 2 8" xfId="771" xr:uid="{00000000-0005-0000-0000-000048010000}"/>
    <cellStyle name="Normal 2 3 2 3 3" xfId="298" xr:uid="{00000000-0005-0000-0000-000049010000}"/>
    <cellStyle name="Normal 2 3 2 3 3 2" xfId="429" xr:uid="{00000000-0005-0000-0000-00004A010000}"/>
    <cellStyle name="Normal 2 3 2 3 3 3" xfId="560" xr:uid="{00000000-0005-0000-0000-00004B010000}"/>
    <cellStyle name="Normal 2 3 2 3 3 4" xfId="691" xr:uid="{00000000-0005-0000-0000-00004C010000}"/>
    <cellStyle name="Normal 2 3 2 3 3 5" xfId="822" xr:uid="{00000000-0005-0000-0000-00004D010000}"/>
    <cellStyle name="Normal 2 3 2 3 4" xfId="330" xr:uid="{00000000-0005-0000-0000-00004E010000}"/>
    <cellStyle name="Normal 2 3 2 3 4 2" xfId="461" xr:uid="{00000000-0005-0000-0000-00004F010000}"/>
    <cellStyle name="Normal 2 3 2 3 4 3" xfId="592" xr:uid="{00000000-0005-0000-0000-000050010000}"/>
    <cellStyle name="Normal 2 3 2 3 4 4" xfId="723" xr:uid="{00000000-0005-0000-0000-000051010000}"/>
    <cellStyle name="Normal 2 3 2 3 4 5" xfId="854" xr:uid="{00000000-0005-0000-0000-000052010000}"/>
    <cellStyle name="Normal 2 3 2 3 5" xfId="397" xr:uid="{00000000-0005-0000-0000-000053010000}"/>
    <cellStyle name="Normal 2 3 2 3 5 2" xfId="528" xr:uid="{00000000-0005-0000-0000-000054010000}"/>
    <cellStyle name="Normal 2 3 2 3 5 3" xfId="659" xr:uid="{00000000-0005-0000-0000-000055010000}"/>
    <cellStyle name="Normal 2 3 2 3 5 4" xfId="790" xr:uid="{00000000-0005-0000-0000-000056010000}"/>
    <cellStyle name="Normal 2 3 2 3 6" xfId="362" xr:uid="{00000000-0005-0000-0000-000057010000}"/>
    <cellStyle name="Normal 2 3 2 3 7" xfId="493" xr:uid="{00000000-0005-0000-0000-000058010000}"/>
    <cellStyle name="Normal 2 3 2 3 8" xfId="624" xr:uid="{00000000-0005-0000-0000-000059010000}"/>
    <cellStyle name="Normal 2 3 2 3 9" xfId="755" xr:uid="{00000000-0005-0000-0000-00005A010000}"/>
    <cellStyle name="Normal 2 3 2 4" xfId="268" xr:uid="{00000000-0005-0000-0000-00005B010000}"/>
    <cellStyle name="Normal 2 3 2 4 2" xfId="284" xr:uid="{00000000-0005-0000-0000-00005C010000}"/>
    <cellStyle name="Normal 2 3 2 4 2 2" xfId="317" xr:uid="{00000000-0005-0000-0000-00005D010000}"/>
    <cellStyle name="Normal 2 3 2 4 2 2 2" xfId="448" xr:uid="{00000000-0005-0000-0000-00005E010000}"/>
    <cellStyle name="Normal 2 3 2 4 2 2 3" xfId="579" xr:uid="{00000000-0005-0000-0000-00005F010000}"/>
    <cellStyle name="Normal 2 3 2 4 2 2 4" xfId="710" xr:uid="{00000000-0005-0000-0000-000060010000}"/>
    <cellStyle name="Normal 2 3 2 4 2 2 5" xfId="841" xr:uid="{00000000-0005-0000-0000-000061010000}"/>
    <cellStyle name="Normal 2 3 2 4 2 3" xfId="349" xr:uid="{00000000-0005-0000-0000-000062010000}"/>
    <cellStyle name="Normal 2 3 2 4 2 3 2" xfId="480" xr:uid="{00000000-0005-0000-0000-000063010000}"/>
    <cellStyle name="Normal 2 3 2 4 2 3 3" xfId="611" xr:uid="{00000000-0005-0000-0000-000064010000}"/>
    <cellStyle name="Normal 2 3 2 4 2 3 4" xfId="742" xr:uid="{00000000-0005-0000-0000-000065010000}"/>
    <cellStyle name="Normal 2 3 2 4 2 3 5" xfId="873" xr:uid="{00000000-0005-0000-0000-000066010000}"/>
    <cellStyle name="Normal 2 3 2 4 2 4" xfId="416" xr:uid="{00000000-0005-0000-0000-000067010000}"/>
    <cellStyle name="Normal 2 3 2 4 2 4 2" xfId="547" xr:uid="{00000000-0005-0000-0000-000068010000}"/>
    <cellStyle name="Normal 2 3 2 4 2 4 3" xfId="678" xr:uid="{00000000-0005-0000-0000-000069010000}"/>
    <cellStyle name="Normal 2 3 2 4 2 4 4" xfId="809" xr:uid="{00000000-0005-0000-0000-00006A010000}"/>
    <cellStyle name="Normal 2 3 2 4 2 5" xfId="381" xr:uid="{00000000-0005-0000-0000-00006B010000}"/>
    <cellStyle name="Normal 2 3 2 4 2 6" xfId="512" xr:uid="{00000000-0005-0000-0000-00006C010000}"/>
    <cellStyle name="Normal 2 3 2 4 2 7" xfId="643" xr:uid="{00000000-0005-0000-0000-00006D010000}"/>
    <cellStyle name="Normal 2 3 2 4 2 8" xfId="774" xr:uid="{00000000-0005-0000-0000-00006E010000}"/>
    <cellStyle name="Normal 2 3 2 4 3" xfId="301" xr:uid="{00000000-0005-0000-0000-00006F010000}"/>
    <cellStyle name="Normal 2 3 2 4 3 2" xfId="432" xr:uid="{00000000-0005-0000-0000-000070010000}"/>
    <cellStyle name="Normal 2 3 2 4 3 3" xfId="563" xr:uid="{00000000-0005-0000-0000-000071010000}"/>
    <cellStyle name="Normal 2 3 2 4 3 4" xfId="694" xr:uid="{00000000-0005-0000-0000-000072010000}"/>
    <cellStyle name="Normal 2 3 2 4 3 5" xfId="825" xr:uid="{00000000-0005-0000-0000-000073010000}"/>
    <cellStyle name="Normal 2 3 2 4 4" xfId="333" xr:uid="{00000000-0005-0000-0000-000074010000}"/>
    <cellStyle name="Normal 2 3 2 4 4 2" xfId="464" xr:uid="{00000000-0005-0000-0000-000075010000}"/>
    <cellStyle name="Normal 2 3 2 4 4 3" xfId="595" xr:uid="{00000000-0005-0000-0000-000076010000}"/>
    <cellStyle name="Normal 2 3 2 4 4 4" xfId="726" xr:uid="{00000000-0005-0000-0000-000077010000}"/>
    <cellStyle name="Normal 2 3 2 4 4 5" xfId="857" xr:uid="{00000000-0005-0000-0000-000078010000}"/>
    <cellStyle name="Normal 2 3 2 4 5" xfId="400" xr:uid="{00000000-0005-0000-0000-000079010000}"/>
    <cellStyle name="Normal 2 3 2 4 5 2" xfId="531" xr:uid="{00000000-0005-0000-0000-00007A010000}"/>
    <cellStyle name="Normal 2 3 2 4 5 3" xfId="662" xr:uid="{00000000-0005-0000-0000-00007B010000}"/>
    <cellStyle name="Normal 2 3 2 4 5 4" xfId="793" xr:uid="{00000000-0005-0000-0000-00007C010000}"/>
    <cellStyle name="Normal 2 3 2 4 6" xfId="365" xr:uid="{00000000-0005-0000-0000-00007D010000}"/>
    <cellStyle name="Normal 2 3 2 4 7" xfId="496" xr:uid="{00000000-0005-0000-0000-00007E010000}"/>
    <cellStyle name="Normal 2 3 2 4 8" xfId="627" xr:uid="{00000000-0005-0000-0000-00007F010000}"/>
    <cellStyle name="Normal 2 3 2 4 9" xfId="758" xr:uid="{00000000-0005-0000-0000-000080010000}"/>
    <cellStyle name="Normal 2 3 2 5" xfId="271" xr:uid="{00000000-0005-0000-0000-000081010000}"/>
    <cellStyle name="Normal 2 3 2 5 2" xfId="287" xr:uid="{00000000-0005-0000-0000-000082010000}"/>
    <cellStyle name="Normal 2 3 2 5 2 2" xfId="320" xr:uid="{00000000-0005-0000-0000-000083010000}"/>
    <cellStyle name="Normal 2 3 2 5 2 2 2" xfId="451" xr:uid="{00000000-0005-0000-0000-000084010000}"/>
    <cellStyle name="Normal 2 3 2 5 2 2 3" xfId="582" xr:uid="{00000000-0005-0000-0000-000085010000}"/>
    <cellStyle name="Normal 2 3 2 5 2 2 4" xfId="713" xr:uid="{00000000-0005-0000-0000-000086010000}"/>
    <cellStyle name="Normal 2 3 2 5 2 2 5" xfId="844" xr:uid="{00000000-0005-0000-0000-000087010000}"/>
    <cellStyle name="Normal 2 3 2 5 2 3" xfId="352" xr:uid="{00000000-0005-0000-0000-000088010000}"/>
    <cellStyle name="Normal 2 3 2 5 2 3 2" xfId="483" xr:uid="{00000000-0005-0000-0000-000089010000}"/>
    <cellStyle name="Normal 2 3 2 5 2 3 3" xfId="614" xr:uid="{00000000-0005-0000-0000-00008A010000}"/>
    <cellStyle name="Normal 2 3 2 5 2 3 4" xfId="745" xr:uid="{00000000-0005-0000-0000-00008B010000}"/>
    <cellStyle name="Normal 2 3 2 5 2 3 5" xfId="876" xr:uid="{00000000-0005-0000-0000-00008C010000}"/>
    <cellStyle name="Normal 2 3 2 5 2 4" xfId="419" xr:uid="{00000000-0005-0000-0000-00008D010000}"/>
    <cellStyle name="Normal 2 3 2 5 2 4 2" xfId="550" xr:uid="{00000000-0005-0000-0000-00008E010000}"/>
    <cellStyle name="Normal 2 3 2 5 2 4 3" xfId="681" xr:uid="{00000000-0005-0000-0000-00008F010000}"/>
    <cellStyle name="Normal 2 3 2 5 2 4 4" xfId="812" xr:uid="{00000000-0005-0000-0000-000090010000}"/>
    <cellStyle name="Normal 2 3 2 5 2 5" xfId="384" xr:uid="{00000000-0005-0000-0000-000091010000}"/>
    <cellStyle name="Normal 2 3 2 5 2 6" xfId="515" xr:uid="{00000000-0005-0000-0000-000092010000}"/>
    <cellStyle name="Normal 2 3 2 5 2 7" xfId="646" xr:uid="{00000000-0005-0000-0000-000093010000}"/>
    <cellStyle name="Normal 2 3 2 5 2 8" xfId="777" xr:uid="{00000000-0005-0000-0000-000094010000}"/>
    <cellStyle name="Normal 2 3 2 5 3" xfId="304" xr:uid="{00000000-0005-0000-0000-000095010000}"/>
    <cellStyle name="Normal 2 3 2 5 3 2" xfId="435" xr:uid="{00000000-0005-0000-0000-000096010000}"/>
    <cellStyle name="Normal 2 3 2 5 3 3" xfId="566" xr:uid="{00000000-0005-0000-0000-000097010000}"/>
    <cellStyle name="Normal 2 3 2 5 3 4" xfId="697" xr:uid="{00000000-0005-0000-0000-000098010000}"/>
    <cellStyle name="Normal 2 3 2 5 3 5" xfId="828" xr:uid="{00000000-0005-0000-0000-000099010000}"/>
    <cellStyle name="Normal 2 3 2 5 4" xfId="336" xr:uid="{00000000-0005-0000-0000-00009A010000}"/>
    <cellStyle name="Normal 2 3 2 5 4 2" xfId="467" xr:uid="{00000000-0005-0000-0000-00009B010000}"/>
    <cellStyle name="Normal 2 3 2 5 4 3" xfId="598" xr:uid="{00000000-0005-0000-0000-00009C010000}"/>
    <cellStyle name="Normal 2 3 2 5 4 4" xfId="729" xr:uid="{00000000-0005-0000-0000-00009D010000}"/>
    <cellStyle name="Normal 2 3 2 5 4 5" xfId="860" xr:uid="{00000000-0005-0000-0000-00009E010000}"/>
    <cellStyle name="Normal 2 3 2 5 5" xfId="403" xr:uid="{00000000-0005-0000-0000-00009F010000}"/>
    <cellStyle name="Normal 2 3 2 5 5 2" xfId="534" xr:uid="{00000000-0005-0000-0000-0000A0010000}"/>
    <cellStyle name="Normal 2 3 2 5 5 3" xfId="665" xr:uid="{00000000-0005-0000-0000-0000A1010000}"/>
    <cellStyle name="Normal 2 3 2 5 5 4" xfId="796" xr:uid="{00000000-0005-0000-0000-0000A2010000}"/>
    <cellStyle name="Normal 2 3 2 5 6" xfId="368" xr:uid="{00000000-0005-0000-0000-0000A3010000}"/>
    <cellStyle name="Normal 2 3 2 5 7" xfId="499" xr:uid="{00000000-0005-0000-0000-0000A4010000}"/>
    <cellStyle name="Normal 2 3 2 5 8" xfId="630" xr:uid="{00000000-0005-0000-0000-0000A5010000}"/>
    <cellStyle name="Normal 2 3 2 5 9" xfId="761" xr:uid="{00000000-0005-0000-0000-0000A6010000}"/>
    <cellStyle name="Normal 2 3 2 6" xfId="275" xr:uid="{00000000-0005-0000-0000-0000A7010000}"/>
    <cellStyle name="Normal 2 3 2 6 2" xfId="308" xr:uid="{00000000-0005-0000-0000-0000A8010000}"/>
    <cellStyle name="Normal 2 3 2 6 2 2" xfId="439" xr:uid="{00000000-0005-0000-0000-0000A9010000}"/>
    <cellStyle name="Normal 2 3 2 6 2 3" xfId="570" xr:uid="{00000000-0005-0000-0000-0000AA010000}"/>
    <cellStyle name="Normal 2 3 2 6 2 4" xfId="701" xr:uid="{00000000-0005-0000-0000-0000AB010000}"/>
    <cellStyle name="Normal 2 3 2 6 2 5" xfId="832" xr:uid="{00000000-0005-0000-0000-0000AC010000}"/>
    <cellStyle name="Normal 2 3 2 6 3" xfId="340" xr:uid="{00000000-0005-0000-0000-0000AD010000}"/>
    <cellStyle name="Normal 2 3 2 6 3 2" xfId="471" xr:uid="{00000000-0005-0000-0000-0000AE010000}"/>
    <cellStyle name="Normal 2 3 2 6 3 3" xfId="602" xr:uid="{00000000-0005-0000-0000-0000AF010000}"/>
    <cellStyle name="Normal 2 3 2 6 3 4" xfId="733" xr:uid="{00000000-0005-0000-0000-0000B0010000}"/>
    <cellStyle name="Normal 2 3 2 6 3 5" xfId="864" xr:uid="{00000000-0005-0000-0000-0000B1010000}"/>
    <cellStyle name="Normal 2 3 2 6 4" xfId="407" xr:uid="{00000000-0005-0000-0000-0000B2010000}"/>
    <cellStyle name="Normal 2 3 2 6 4 2" xfId="538" xr:uid="{00000000-0005-0000-0000-0000B3010000}"/>
    <cellStyle name="Normal 2 3 2 6 4 3" xfId="669" xr:uid="{00000000-0005-0000-0000-0000B4010000}"/>
    <cellStyle name="Normal 2 3 2 6 4 4" xfId="800" xr:uid="{00000000-0005-0000-0000-0000B5010000}"/>
    <cellStyle name="Normal 2 3 2 6 5" xfId="372" xr:uid="{00000000-0005-0000-0000-0000B6010000}"/>
    <cellStyle name="Normal 2 3 2 6 6" xfId="503" xr:uid="{00000000-0005-0000-0000-0000B7010000}"/>
    <cellStyle name="Normal 2 3 2 6 7" xfId="634" xr:uid="{00000000-0005-0000-0000-0000B8010000}"/>
    <cellStyle name="Normal 2 3 2 6 8" xfId="765" xr:uid="{00000000-0005-0000-0000-0000B9010000}"/>
    <cellStyle name="Normal 2 3 2 7" xfId="259" xr:uid="{00000000-0005-0000-0000-0000BA010000}"/>
    <cellStyle name="Normal 2 3 2 7 2" xfId="391" xr:uid="{00000000-0005-0000-0000-0000BB010000}"/>
    <cellStyle name="Normal 2 3 2 7 3" xfId="522" xr:uid="{00000000-0005-0000-0000-0000BC010000}"/>
    <cellStyle name="Normal 2 3 2 7 4" xfId="653" xr:uid="{00000000-0005-0000-0000-0000BD010000}"/>
    <cellStyle name="Normal 2 3 2 7 5" xfId="784" xr:uid="{00000000-0005-0000-0000-0000BE010000}"/>
    <cellStyle name="Normal 2 3 2 8" xfId="292" xr:uid="{00000000-0005-0000-0000-0000BF010000}"/>
    <cellStyle name="Normal 2 3 2 8 2" xfId="423" xr:uid="{00000000-0005-0000-0000-0000C0010000}"/>
    <cellStyle name="Normal 2 3 2 8 3" xfId="554" xr:uid="{00000000-0005-0000-0000-0000C1010000}"/>
    <cellStyle name="Normal 2 3 2 8 4" xfId="685" xr:uid="{00000000-0005-0000-0000-0000C2010000}"/>
    <cellStyle name="Normal 2 3 2 8 5" xfId="816" xr:uid="{00000000-0005-0000-0000-0000C3010000}"/>
    <cellStyle name="Normal 2 3 2 9" xfId="324" xr:uid="{00000000-0005-0000-0000-0000C4010000}"/>
    <cellStyle name="Normal 2 3 2 9 2" xfId="455" xr:uid="{00000000-0005-0000-0000-0000C5010000}"/>
    <cellStyle name="Normal 2 3 2 9 3" xfId="586" xr:uid="{00000000-0005-0000-0000-0000C6010000}"/>
    <cellStyle name="Normal 2 3 2 9 4" xfId="717" xr:uid="{00000000-0005-0000-0000-0000C7010000}"/>
    <cellStyle name="Normal 2 3 2 9 5" xfId="848" xr:uid="{00000000-0005-0000-0000-0000C8010000}"/>
    <cellStyle name="Normal 2 4" xfId="191" xr:uid="{00000000-0005-0000-0000-0000C9010000}"/>
    <cellStyle name="Normal 2 4 10" xfId="388" xr:uid="{00000000-0005-0000-0000-0000CA010000}"/>
    <cellStyle name="Normal 2 4 10 2" xfId="519" xr:uid="{00000000-0005-0000-0000-0000CB010000}"/>
    <cellStyle name="Normal 2 4 10 3" xfId="650" xr:uid="{00000000-0005-0000-0000-0000CC010000}"/>
    <cellStyle name="Normal 2 4 10 4" xfId="781" xr:uid="{00000000-0005-0000-0000-0000CD010000}"/>
    <cellStyle name="Normal 2 4 11" xfId="357" xr:uid="{00000000-0005-0000-0000-0000CE010000}"/>
    <cellStyle name="Normal 2 4 12" xfId="488" xr:uid="{00000000-0005-0000-0000-0000CF010000}"/>
    <cellStyle name="Normal 2 4 13" xfId="619" xr:uid="{00000000-0005-0000-0000-0000D0010000}"/>
    <cellStyle name="Normal 2 4 14" xfId="750" xr:uid="{00000000-0005-0000-0000-0000D1010000}"/>
    <cellStyle name="Normal 2 4 2" xfId="263" xr:uid="{00000000-0005-0000-0000-0000D2010000}"/>
    <cellStyle name="Normal 2 4 2 2" xfId="279" xr:uid="{00000000-0005-0000-0000-0000D3010000}"/>
    <cellStyle name="Normal 2 4 2 2 2" xfId="312" xr:uid="{00000000-0005-0000-0000-0000D4010000}"/>
    <cellStyle name="Normal 2 4 2 2 2 2" xfId="443" xr:uid="{00000000-0005-0000-0000-0000D5010000}"/>
    <cellStyle name="Normal 2 4 2 2 2 3" xfId="574" xr:uid="{00000000-0005-0000-0000-0000D6010000}"/>
    <cellStyle name="Normal 2 4 2 2 2 4" xfId="705" xr:uid="{00000000-0005-0000-0000-0000D7010000}"/>
    <cellStyle name="Normal 2 4 2 2 2 5" xfId="836" xr:uid="{00000000-0005-0000-0000-0000D8010000}"/>
    <cellStyle name="Normal 2 4 2 2 3" xfId="344" xr:uid="{00000000-0005-0000-0000-0000D9010000}"/>
    <cellStyle name="Normal 2 4 2 2 3 2" xfId="475" xr:uid="{00000000-0005-0000-0000-0000DA010000}"/>
    <cellStyle name="Normal 2 4 2 2 3 3" xfId="606" xr:uid="{00000000-0005-0000-0000-0000DB010000}"/>
    <cellStyle name="Normal 2 4 2 2 3 4" xfId="737" xr:uid="{00000000-0005-0000-0000-0000DC010000}"/>
    <cellStyle name="Normal 2 4 2 2 3 5" xfId="868" xr:uid="{00000000-0005-0000-0000-0000DD010000}"/>
    <cellStyle name="Normal 2 4 2 2 4" xfId="411" xr:uid="{00000000-0005-0000-0000-0000DE010000}"/>
    <cellStyle name="Normal 2 4 2 2 4 2" xfId="542" xr:uid="{00000000-0005-0000-0000-0000DF010000}"/>
    <cellStyle name="Normal 2 4 2 2 4 3" xfId="673" xr:uid="{00000000-0005-0000-0000-0000E0010000}"/>
    <cellStyle name="Normal 2 4 2 2 4 4" xfId="804" xr:uid="{00000000-0005-0000-0000-0000E1010000}"/>
    <cellStyle name="Normal 2 4 2 2 5" xfId="376" xr:uid="{00000000-0005-0000-0000-0000E2010000}"/>
    <cellStyle name="Normal 2 4 2 2 6" xfId="507" xr:uid="{00000000-0005-0000-0000-0000E3010000}"/>
    <cellStyle name="Normal 2 4 2 2 7" xfId="638" xr:uid="{00000000-0005-0000-0000-0000E4010000}"/>
    <cellStyle name="Normal 2 4 2 2 8" xfId="769" xr:uid="{00000000-0005-0000-0000-0000E5010000}"/>
    <cellStyle name="Normal 2 4 2 3" xfId="296" xr:uid="{00000000-0005-0000-0000-0000E6010000}"/>
    <cellStyle name="Normal 2 4 2 3 2" xfId="427" xr:uid="{00000000-0005-0000-0000-0000E7010000}"/>
    <cellStyle name="Normal 2 4 2 3 3" xfId="558" xr:uid="{00000000-0005-0000-0000-0000E8010000}"/>
    <cellStyle name="Normal 2 4 2 3 4" xfId="689" xr:uid="{00000000-0005-0000-0000-0000E9010000}"/>
    <cellStyle name="Normal 2 4 2 3 5" xfId="820" xr:uid="{00000000-0005-0000-0000-0000EA010000}"/>
    <cellStyle name="Normal 2 4 2 4" xfId="328" xr:uid="{00000000-0005-0000-0000-0000EB010000}"/>
    <cellStyle name="Normal 2 4 2 4 2" xfId="459" xr:uid="{00000000-0005-0000-0000-0000EC010000}"/>
    <cellStyle name="Normal 2 4 2 4 3" xfId="590" xr:uid="{00000000-0005-0000-0000-0000ED010000}"/>
    <cellStyle name="Normal 2 4 2 4 4" xfId="721" xr:uid="{00000000-0005-0000-0000-0000EE010000}"/>
    <cellStyle name="Normal 2 4 2 4 5" xfId="852" xr:uid="{00000000-0005-0000-0000-0000EF010000}"/>
    <cellStyle name="Normal 2 4 2 5" xfId="395" xr:uid="{00000000-0005-0000-0000-0000F0010000}"/>
    <cellStyle name="Normal 2 4 2 5 2" xfId="526" xr:uid="{00000000-0005-0000-0000-0000F1010000}"/>
    <cellStyle name="Normal 2 4 2 5 3" xfId="657" xr:uid="{00000000-0005-0000-0000-0000F2010000}"/>
    <cellStyle name="Normal 2 4 2 5 4" xfId="788" xr:uid="{00000000-0005-0000-0000-0000F3010000}"/>
    <cellStyle name="Normal 2 4 2 6" xfId="360" xr:uid="{00000000-0005-0000-0000-0000F4010000}"/>
    <cellStyle name="Normal 2 4 2 7" xfId="491" xr:uid="{00000000-0005-0000-0000-0000F5010000}"/>
    <cellStyle name="Normal 2 4 2 8" xfId="622" xr:uid="{00000000-0005-0000-0000-0000F6010000}"/>
    <cellStyle name="Normal 2 4 2 9" xfId="753" xr:uid="{00000000-0005-0000-0000-0000F7010000}"/>
    <cellStyle name="Normal 2 4 3" xfId="266" xr:uid="{00000000-0005-0000-0000-0000F8010000}"/>
    <cellStyle name="Normal 2 4 3 2" xfId="282" xr:uid="{00000000-0005-0000-0000-0000F9010000}"/>
    <cellStyle name="Normal 2 4 3 2 2" xfId="315" xr:uid="{00000000-0005-0000-0000-0000FA010000}"/>
    <cellStyle name="Normal 2 4 3 2 2 2" xfId="446" xr:uid="{00000000-0005-0000-0000-0000FB010000}"/>
    <cellStyle name="Normal 2 4 3 2 2 3" xfId="577" xr:uid="{00000000-0005-0000-0000-0000FC010000}"/>
    <cellStyle name="Normal 2 4 3 2 2 4" xfId="708" xr:uid="{00000000-0005-0000-0000-0000FD010000}"/>
    <cellStyle name="Normal 2 4 3 2 2 5" xfId="839" xr:uid="{00000000-0005-0000-0000-0000FE010000}"/>
    <cellStyle name="Normal 2 4 3 2 3" xfId="347" xr:uid="{00000000-0005-0000-0000-0000FF010000}"/>
    <cellStyle name="Normal 2 4 3 2 3 2" xfId="478" xr:uid="{00000000-0005-0000-0000-000000020000}"/>
    <cellStyle name="Normal 2 4 3 2 3 3" xfId="609" xr:uid="{00000000-0005-0000-0000-000001020000}"/>
    <cellStyle name="Normal 2 4 3 2 3 4" xfId="740" xr:uid="{00000000-0005-0000-0000-000002020000}"/>
    <cellStyle name="Normal 2 4 3 2 3 5" xfId="871" xr:uid="{00000000-0005-0000-0000-000003020000}"/>
    <cellStyle name="Normal 2 4 3 2 4" xfId="414" xr:uid="{00000000-0005-0000-0000-000004020000}"/>
    <cellStyle name="Normal 2 4 3 2 4 2" xfId="545" xr:uid="{00000000-0005-0000-0000-000005020000}"/>
    <cellStyle name="Normal 2 4 3 2 4 3" xfId="676" xr:uid="{00000000-0005-0000-0000-000006020000}"/>
    <cellStyle name="Normal 2 4 3 2 4 4" xfId="807" xr:uid="{00000000-0005-0000-0000-000007020000}"/>
    <cellStyle name="Normal 2 4 3 2 5" xfId="379" xr:uid="{00000000-0005-0000-0000-000008020000}"/>
    <cellStyle name="Normal 2 4 3 2 6" xfId="510" xr:uid="{00000000-0005-0000-0000-000009020000}"/>
    <cellStyle name="Normal 2 4 3 2 7" xfId="641" xr:uid="{00000000-0005-0000-0000-00000A020000}"/>
    <cellStyle name="Normal 2 4 3 2 8" xfId="772" xr:uid="{00000000-0005-0000-0000-00000B020000}"/>
    <cellStyle name="Normal 2 4 3 3" xfId="299" xr:uid="{00000000-0005-0000-0000-00000C020000}"/>
    <cellStyle name="Normal 2 4 3 3 2" xfId="430" xr:uid="{00000000-0005-0000-0000-00000D020000}"/>
    <cellStyle name="Normal 2 4 3 3 3" xfId="561" xr:uid="{00000000-0005-0000-0000-00000E020000}"/>
    <cellStyle name="Normal 2 4 3 3 4" xfId="692" xr:uid="{00000000-0005-0000-0000-00000F020000}"/>
    <cellStyle name="Normal 2 4 3 3 5" xfId="823" xr:uid="{00000000-0005-0000-0000-000010020000}"/>
    <cellStyle name="Normal 2 4 3 4" xfId="331" xr:uid="{00000000-0005-0000-0000-000011020000}"/>
    <cellStyle name="Normal 2 4 3 4 2" xfId="462" xr:uid="{00000000-0005-0000-0000-000012020000}"/>
    <cellStyle name="Normal 2 4 3 4 3" xfId="593" xr:uid="{00000000-0005-0000-0000-000013020000}"/>
    <cellStyle name="Normal 2 4 3 4 4" xfId="724" xr:uid="{00000000-0005-0000-0000-000014020000}"/>
    <cellStyle name="Normal 2 4 3 4 5" xfId="855" xr:uid="{00000000-0005-0000-0000-000015020000}"/>
    <cellStyle name="Normal 2 4 3 5" xfId="398" xr:uid="{00000000-0005-0000-0000-000016020000}"/>
    <cellStyle name="Normal 2 4 3 5 2" xfId="529" xr:uid="{00000000-0005-0000-0000-000017020000}"/>
    <cellStyle name="Normal 2 4 3 5 3" xfId="660" xr:uid="{00000000-0005-0000-0000-000018020000}"/>
    <cellStyle name="Normal 2 4 3 5 4" xfId="791" xr:uid="{00000000-0005-0000-0000-000019020000}"/>
    <cellStyle name="Normal 2 4 3 6" xfId="363" xr:uid="{00000000-0005-0000-0000-00001A020000}"/>
    <cellStyle name="Normal 2 4 3 7" xfId="494" xr:uid="{00000000-0005-0000-0000-00001B020000}"/>
    <cellStyle name="Normal 2 4 3 8" xfId="625" xr:uid="{00000000-0005-0000-0000-00001C020000}"/>
    <cellStyle name="Normal 2 4 3 9" xfId="756" xr:uid="{00000000-0005-0000-0000-00001D020000}"/>
    <cellStyle name="Normal 2 4 4" xfId="269" xr:uid="{00000000-0005-0000-0000-00001E020000}"/>
    <cellStyle name="Normal 2 4 4 2" xfId="285" xr:uid="{00000000-0005-0000-0000-00001F020000}"/>
    <cellStyle name="Normal 2 4 4 2 2" xfId="318" xr:uid="{00000000-0005-0000-0000-000020020000}"/>
    <cellStyle name="Normal 2 4 4 2 2 2" xfId="449" xr:uid="{00000000-0005-0000-0000-000021020000}"/>
    <cellStyle name="Normal 2 4 4 2 2 3" xfId="580" xr:uid="{00000000-0005-0000-0000-000022020000}"/>
    <cellStyle name="Normal 2 4 4 2 2 4" xfId="711" xr:uid="{00000000-0005-0000-0000-000023020000}"/>
    <cellStyle name="Normal 2 4 4 2 2 5" xfId="842" xr:uid="{00000000-0005-0000-0000-000024020000}"/>
    <cellStyle name="Normal 2 4 4 2 3" xfId="350" xr:uid="{00000000-0005-0000-0000-000025020000}"/>
    <cellStyle name="Normal 2 4 4 2 3 2" xfId="481" xr:uid="{00000000-0005-0000-0000-000026020000}"/>
    <cellStyle name="Normal 2 4 4 2 3 3" xfId="612" xr:uid="{00000000-0005-0000-0000-000027020000}"/>
    <cellStyle name="Normal 2 4 4 2 3 4" xfId="743" xr:uid="{00000000-0005-0000-0000-000028020000}"/>
    <cellStyle name="Normal 2 4 4 2 3 5" xfId="874" xr:uid="{00000000-0005-0000-0000-000029020000}"/>
    <cellStyle name="Normal 2 4 4 2 4" xfId="417" xr:uid="{00000000-0005-0000-0000-00002A020000}"/>
    <cellStyle name="Normal 2 4 4 2 4 2" xfId="548" xr:uid="{00000000-0005-0000-0000-00002B020000}"/>
    <cellStyle name="Normal 2 4 4 2 4 3" xfId="679" xr:uid="{00000000-0005-0000-0000-00002C020000}"/>
    <cellStyle name="Normal 2 4 4 2 4 4" xfId="810" xr:uid="{00000000-0005-0000-0000-00002D020000}"/>
    <cellStyle name="Normal 2 4 4 2 5" xfId="382" xr:uid="{00000000-0005-0000-0000-00002E020000}"/>
    <cellStyle name="Normal 2 4 4 2 6" xfId="513" xr:uid="{00000000-0005-0000-0000-00002F020000}"/>
    <cellStyle name="Normal 2 4 4 2 7" xfId="644" xr:uid="{00000000-0005-0000-0000-000030020000}"/>
    <cellStyle name="Normal 2 4 4 2 8" xfId="775" xr:uid="{00000000-0005-0000-0000-000031020000}"/>
    <cellStyle name="Normal 2 4 4 3" xfId="302" xr:uid="{00000000-0005-0000-0000-000032020000}"/>
    <cellStyle name="Normal 2 4 4 3 2" xfId="433" xr:uid="{00000000-0005-0000-0000-000033020000}"/>
    <cellStyle name="Normal 2 4 4 3 3" xfId="564" xr:uid="{00000000-0005-0000-0000-000034020000}"/>
    <cellStyle name="Normal 2 4 4 3 4" xfId="695" xr:uid="{00000000-0005-0000-0000-000035020000}"/>
    <cellStyle name="Normal 2 4 4 3 5" xfId="826" xr:uid="{00000000-0005-0000-0000-000036020000}"/>
    <cellStyle name="Normal 2 4 4 4" xfId="334" xr:uid="{00000000-0005-0000-0000-000037020000}"/>
    <cellStyle name="Normal 2 4 4 4 2" xfId="465" xr:uid="{00000000-0005-0000-0000-000038020000}"/>
    <cellStyle name="Normal 2 4 4 4 3" xfId="596" xr:uid="{00000000-0005-0000-0000-000039020000}"/>
    <cellStyle name="Normal 2 4 4 4 4" xfId="727" xr:uid="{00000000-0005-0000-0000-00003A020000}"/>
    <cellStyle name="Normal 2 4 4 4 5" xfId="858" xr:uid="{00000000-0005-0000-0000-00003B020000}"/>
    <cellStyle name="Normal 2 4 4 5" xfId="401" xr:uid="{00000000-0005-0000-0000-00003C020000}"/>
    <cellStyle name="Normal 2 4 4 5 2" xfId="532" xr:uid="{00000000-0005-0000-0000-00003D020000}"/>
    <cellStyle name="Normal 2 4 4 5 3" xfId="663" xr:uid="{00000000-0005-0000-0000-00003E020000}"/>
    <cellStyle name="Normal 2 4 4 5 4" xfId="794" xr:uid="{00000000-0005-0000-0000-00003F020000}"/>
    <cellStyle name="Normal 2 4 4 6" xfId="366" xr:uid="{00000000-0005-0000-0000-000040020000}"/>
    <cellStyle name="Normal 2 4 4 7" xfId="497" xr:uid="{00000000-0005-0000-0000-000041020000}"/>
    <cellStyle name="Normal 2 4 4 8" xfId="628" xr:uid="{00000000-0005-0000-0000-000042020000}"/>
    <cellStyle name="Normal 2 4 4 9" xfId="759" xr:uid="{00000000-0005-0000-0000-000043020000}"/>
    <cellStyle name="Normal 2 4 5" xfId="272" xr:uid="{00000000-0005-0000-0000-000044020000}"/>
    <cellStyle name="Normal 2 4 5 2" xfId="288" xr:uid="{00000000-0005-0000-0000-000045020000}"/>
    <cellStyle name="Normal 2 4 5 2 2" xfId="321" xr:uid="{00000000-0005-0000-0000-000046020000}"/>
    <cellStyle name="Normal 2 4 5 2 2 2" xfId="452" xr:uid="{00000000-0005-0000-0000-000047020000}"/>
    <cellStyle name="Normal 2 4 5 2 2 3" xfId="583" xr:uid="{00000000-0005-0000-0000-000048020000}"/>
    <cellStyle name="Normal 2 4 5 2 2 4" xfId="714" xr:uid="{00000000-0005-0000-0000-000049020000}"/>
    <cellStyle name="Normal 2 4 5 2 2 5" xfId="845" xr:uid="{00000000-0005-0000-0000-00004A020000}"/>
    <cellStyle name="Normal 2 4 5 2 3" xfId="353" xr:uid="{00000000-0005-0000-0000-00004B020000}"/>
    <cellStyle name="Normal 2 4 5 2 3 2" xfId="484" xr:uid="{00000000-0005-0000-0000-00004C020000}"/>
    <cellStyle name="Normal 2 4 5 2 3 3" xfId="615" xr:uid="{00000000-0005-0000-0000-00004D020000}"/>
    <cellStyle name="Normal 2 4 5 2 3 4" xfId="746" xr:uid="{00000000-0005-0000-0000-00004E020000}"/>
    <cellStyle name="Normal 2 4 5 2 3 5" xfId="877" xr:uid="{00000000-0005-0000-0000-00004F020000}"/>
    <cellStyle name="Normal 2 4 5 2 4" xfId="420" xr:uid="{00000000-0005-0000-0000-000050020000}"/>
    <cellStyle name="Normal 2 4 5 2 4 2" xfId="551" xr:uid="{00000000-0005-0000-0000-000051020000}"/>
    <cellStyle name="Normal 2 4 5 2 4 3" xfId="682" xr:uid="{00000000-0005-0000-0000-000052020000}"/>
    <cellStyle name="Normal 2 4 5 2 4 4" xfId="813" xr:uid="{00000000-0005-0000-0000-000053020000}"/>
    <cellStyle name="Normal 2 4 5 2 5" xfId="385" xr:uid="{00000000-0005-0000-0000-000054020000}"/>
    <cellStyle name="Normal 2 4 5 2 6" xfId="516" xr:uid="{00000000-0005-0000-0000-000055020000}"/>
    <cellStyle name="Normal 2 4 5 2 7" xfId="647" xr:uid="{00000000-0005-0000-0000-000056020000}"/>
    <cellStyle name="Normal 2 4 5 2 8" xfId="778" xr:uid="{00000000-0005-0000-0000-000057020000}"/>
    <cellStyle name="Normal 2 4 5 3" xfId="305" xr:uid="{00000000-0005-0000-0000-000058020000}"/>
    <cellStyle name="Normal 2 4 5 3 2" xfId="436" xr:uid="{00000000-0005-0000-0000-000059020000}"/>
    <cellStyle name="Normal 2 4 5 3 3" xfId="567" xr:uid="{00000000-0005-0000-0000-00005A020000}"/>
    <cellStyle name="Normal 2 4 5 3 4" xfId="698" xr:uid="{00000000-0005-0000-0000-00005B020000}"/>
    <cellStyle name="Normal 2 4 5 3 5" xfId="829" xr:uid="{00000000-0005-0000-0000-00005C020000}"/>
    <cellStyle name="Normal 2 4 5 4" xfId="337" xr:uid="{00000000-0005-0000-0000-00005D020000}"/>
    <cellStyle name="Normal 2 4 5 4 2" xfId="468" xr:uid="{00000000-0005-0000-0000-00005E020000}"/>
    <cellStyle name="Normal 2 4 5 4 3" xfId="599" xr:uid="{00000000-0005-0000-0000-00005F020000}"/>
    <cellStyle name="Normal 2 4 5 4 4" xfId="730" xr:uid="{00000000-0005-0000-0000-000060020000}"/>
    <cellStyle name="Normal 2 4 5 4 5" xfId="861" xr:uid="{00000000-0005-0000-0000-000061020000}"/>
    <cellStyle name="Normal 2 4 5 5" xfId="404" xr:uid="{00000000-0005-0000-0000-000062020000}"/>
    <cellStyle name="Normal 2 4 5 5 2" xfId="535" xr:uid="{00000000-0005-0000-0000-000063020000}"/>
    <cellStyle name="Normal 2 4 5 5 3" xfId="666" xr:uid="{00000000-0005-0000-0000-000064020000}"/>
    <cellStyle name="Normal 2 4 5 5 4" xfId="797" xr:uid="{00000000-0005-0000-0000-000065020000}"/>
    <cellStyle name="Normal 2 4 5 6" xfId="369" xr:uid="{00000000-0005-0000-0000-000066020000}"/>
    <cellStyle name="Normal 2 4 5 7" xfId="500" xr:uid="{00000000-0005-0000-0000-000067020000}"/>
    <cellStyle name="Normal 2 4 5 8" xfId="631" xr:uid="{00000000-0005-0000-0000-000068020000}"/>
    <cellStyle name="Normal 2 4 5 9" xfId="762" xr:uid="{00000000-0005-0000-0000-000069020000}"/>
    <cellStyle name="Normal 2 4 6" xfId="276" xr:uid="{00000000-0005-0000-0000-00006A020000}"/>
    <cellStyle name="Normal 2 4 6 2" xfId="309" xr:uid="{00000000-0005-0000-0000-00006B020000}"/>
    <cellStyle name="Normal 2 4 6 2 2" xfId="440" xr:uid="{00000000-0005-0000-0000-00006C020000}"/>
    <cellStyle name="Normal 2 4 6 2 3" xfId="571" xr:uid="{00000000-0005-0000-0000-00006D020000}"/>
    <cellStyle name="Normal 2 4 6 2 4" xfId="702" xr:uid="{00000000-0005-0000-0000-00006E020000}"/>
    <cellStyle name="Normal 2 4 6 2 5" xfId="833" xr:uid="{00000000-0005-0000-0000-00006F020000}"/>
    <cellStyle name="Normal 2 4 6 3" xfId="341" xr:uid="{00000000-0005-0000-0000-000070020000}"/>
    <cellStyle name="Normal 2 4 6 3 2" xfId="472" xr:uid="{00000000-0005-0000-0000-000071020000}"/>
    <cellStyle name="Normal 2 4 6 3 3" xfId="603" xr:uid="{00000000-0005-0000-0000-000072020000}"/>
    <cellStyle name="Normal 2 4 6 3 4" xfId="734" xr:uid="{00000000-0005-0000-0000-000073020000}"/>
    <cellStyle name="Normal 2 4 6 3 5" xfId="865" xr:uid="{00000000-0005-0000-0000-000074020000}"/>
    <cellStyle name="Normal 2 4 6 4" xfId="408" xr:uid="{00000000-0005-0000-0000-000075020000}"/>
    <cellStyle name="Normal 2 4 6 4 2" xfId="539" xr:uid="{00000000-0005-0000-0000-000076020000}"/>
    <cellStyle name="Normal 2 4 6 4 3" xfId="670" xr:uid="{00000000-0005-0000-0000-000077020000}"/>
    <cellStyle name="Normal 2 4 6 4 4" xfId="801" xr:uid="{00000000-0005-0000-0000-000078020000}"/>
    <cellStyle name="Normal 2 4 6 5" xfId="373" xr:uid="{00000000-0005-0000-0000-000079020000}"/>
    <cellStyle name="Normal 2 4 6 6" xfId="504" xr:uid="{00000000-0005-0000-0000-00007A020000}"/>
    <cellStyle name="Normal 2 4 6 7" xfId="635" xr:uid="{00000000-0005-0000-0000-00007B020000}"/>
    <cellStyle name="Normal 2 4 6 8" xfId="766" xr:uid="{00000000-0005-0000-0000-00007C020000}"/>
    <cellStyle name="Normal 2 4 7" xfId="260" xr:uid="{00000000-0005-0000-0000-00007D020000}"/>
    <cellStyle name="Normal 2 4 7 2" xfId="392" xr:uid="{00000000-0005-0000-0000-00007E020000}"/>
    <cellStyle name="Normal 2 4 7 3" xfId="523" xr:uid="{00000000-0005-0000-0000-00007F020000}"/>
    <cellStyle name="Normal 2 4 7 4" xfId="654" xr:uid="{00000000-0005-0000-0000-000080020000}"/>
    <cellStyle name="Normal 2 4 7 5" xfId="785" xr:uid="{00000000-0005-0000-0000-000081020000}"/>
    <cellStyle name="Normal 2 4 8" xfId="293" xr:uid="{00000000-0005-0000-0000-000082020000}"/>
    <cellStyle name="Normal 2 4 8 2" xfId="424" xr:uid="{00000000-0005-0000-0000-000083020000}"/>
    <cellStyle name="Normal 2 4 8 3" xfId="555" xr:uid="{00000000-0005-0000-0000-000084020000}"/>
    <cellStyle name="Normal 2 4 8 4" xfId="686" xr:uid="{00000000-0005-0000-0000-000085020000}"/>
    <cellStyle name="Normal 2 4 8 5" xfId="817" xr:uid="{00000000-0005-0000-0000-000086020000}"/>
    <cellStyle name="Normal 2 4 9" xfId="325" xr:uid="{00000000-0005-0000-0000-000087020000}"/>
    <cellStyle name="Normal 2 4 9 2" xfId="456" xr:uid="{00000000-0005-0000-0000-000088020000}"/>
    <cellStyle name="Normal 2 4 9 3" xfId="587" xr:uid="{00000000-0005-0000-0000-000089020000}"/>
    <cellStyle name="Normal 2 4 9 4" xfId="718" xr:uid="{00000000-0005-0000-0000-00008A020000}"/>
    <cellStyle name="Normal 2 4 9 5" xfId="849" xr:uid="{00000000-0005-0000-0000-00008B020000}"/>
    <cellStyle name="Normal 2 5" xfId="187" xr:uid="{00000000-0005-0000-0000-00008C020000}"/>
    <cellStyle name="Normal 2 6" xfId="258" xr:uid="{00000000-0005-0000-0000-00008D020000}"/>
    <cellStyle name="Normal 2 6 2" xfId="274" xr:uid="{00000000-0005-0000-0000-00008E020000}"/>
    <cellStyle name="Normal 2 6 2 2" xfId="307" xr:uid="{00000000-0005-0000-0000-00008F020000}"/>
    <cellStyle name="Normal 2 6 2 2 2" xfId="438" xr:uid="{00000000-0005-0000-0000-000090020000}"/>
    <cellStyle name="Normal 2 6 2 2 3" xfId="569" xr:uid="{00000000-0005-0000-0000-000091020000}"/>
    <cellStyle name="Normal 2 6 2 2 4" xfId="700" xr:uid="{00000000-0005-0000-0000-000092020000}"/>
    <cellStyle name="Normal 2 6 2 2 5" xfId="831" xr:uid="{00000000-0005-0000-0000-000093020000}"/>
    <cellStyle name="Normal 2 6 2 3" xfId="339" xr:uid="{00000000-0005-0000-0000-000094020000}"/>
    <cellStyle name="Normal 2 6 2 3 2" xfId="470" xr:uid="{00000000-0005-0000-0000-000095020000}"/>
    <cellStyle name="Normal 2 6 2 3 3" xfId="601" xr:uid="{00000000-0005-0000-0000-000096020000}"/>
    <cellStyle name="Normal 2 6 2 3 4" xfId="732" xr:uid="{00000000-0005-0000-0000-000097020000}"/>
    <cellStyle name="Normal 2 6 2 3 5" xfId="863" xr:uid="{00000000-0005-0000-0000-000098020000}"/>
    <cellStyle name="Normal 2 6 2 4" xfId="406" xr:uid="{00000000-0005-0000-0000-000099020000}"/>
    <cellStyle name="Normal 2 6 2 4 2" xfId="537" xr:uid="{00000000-0005-0000-0000-00009A020000}"/>
    <cellStyle name="Normal 2 6 2 4 3" xfId="668" xr:uid="{00000000-0005-0000-0000-00009B020000}"/>
    <cellStyle name="Normal 2 6 2 4 4" xfId="799" xr:uid="{00000000-0005-0000-0000-00009C020000}"/>
    <cellStyle name="Normal 2 6 2 5" xfId="371" xr:uid="{00000000-0005-0000-0000-00009D020000}"/>
    <cellStyle name="Normal 2 6 2 6" xfId="502" xr:uid="{00000000-0005-0000-0000-00009E020000}"/>
    <cellStyle name="Normal 2 6 2 7" xfId="633" xr:uid="{00000000-0005-0000-0000-00009F020000}"/>
    <cellStyle name="Normal 2 6 2 8" xfId="764" xr:uid="{00000000-0005-0000-0000-0000A0020000}"/>
    <cellStyle name="Normal 2 6 3" xfId="291" xr:uid="{00000000-0005-0000-0000-0000A1020000}"/>
    <cellStyle name="Normal 2 6 3 2" xfId="422" xr:uid="{00000000-0005-0000-0000-0000A2020000}"/>
    <cellStyle name="Normal 2 6 3 3" xfId="553" xr:uid="{00000000-0005-0000-0000-0000A3020000}"/>
    <cellStyle name="Normal 2 6 3 4" xfId="684" xr:uid="{00000000-0005-0000-0000-0000A4020000}"/>
    <cellStyle name="Normal 2 6 3 5" xfId="815" xr:uid="{00000000-0005-0000-0000-0000A5020000}"/>
    <cellStyle name="Normal 2 6 4" xfId="323" xr:uid="{00000000-0005-0000-0000-0000A6020000}"/>
    <cellStyle name="Normal 2 6 4 2" xfId="454" xr:uid="{00000000-0005-0000-0000-0000A7020000}"/>
    <cellStyle name="Normal 2 6 4 3" xfId="585" xr:uid="{00000000-0005-0000-0000-0000A8020000}"/>
    <cellStyle name="Normal 2 6 4 4" xfId="716" xr:uid="{00000000-0005-0000-0000-0000A9020000}"/>
    <cellStyle name="Normal 2 6 4 5" xfId="847" xr:uid="{00000000-0005-0000-0000-0000AA020000}"/>
    <cellStyle name="Normal 2 6 5" xfId="390" xr:uid="{00000000-0005-0000-0000-0000AB020000}"/>
    <cellStyle name="Normal 2 6 5 2" xfId="521" xr:uid="{00000000-0005-0000-0000-0000AC020000}"/>
    <cellStyle name="Normal 2 6 5 3" xfId="652" xr:uid="{00000000-0005-0000-0000-0000AD020000}"/>
    <cellStyle name="Normal 2 6 5 4" xfId="783" xr:uid="{00000000-0005-0000-0000-0000AE020000}"/>
    <cellStyle name="Normal 2 6 6" xfId="355" xr:uid="{00000000-0005-0000-0000-0000AF020000}"/>
    <cellStyle name="Normal 2 6 7" xfId="486" xr:uid="{00000000-0005-0000-0000-0000B0020000}"/>
    <cellStyle name="Normal 2 6 8" xfId="617" xr:uid="{00000000-0005-0000-0000-0000B1020000}"/>
    <cellStyle name="Normal 2 6 9" xfId="748" xr:uid="{00000000-0005-0000-0000-0000B2020000}"/>
    <cellStyle name="Normal 2 7" xfId="261" xr:uid="{00000000-0005-0000-0000-0000B3020000}"/>
    <cellStyle name="Normal 2 7 2" xfId="277" xr:uid="{00000000-0005-0000-0000-0000B4020000}"/>
    <cellStyle name="Normal 2 7 2 2" xfId="310" xr:uid="{00000000-0005-0000-0000-0000B5020000}"/>
    <cellStyle name="Normal 2 7 2 2 2" xfId="441" xr:uid="{00000000-0005-0000-0000-0000B6020000}"/>
    <cellStyle name="Normal 2 7 2 2 3" xfId="572" xr:uid="{00000000-0005-0000-0000-0000B7020000}"/>
    <cellStyle name="Normal 2 7 2 2 4" xfId="703" xr:uid="{00000000-0005-0000-0000-0000B8020000}"/>
    <cellStyle name="Normal 2 7 2 2 5" xfId="834" xr:uid="{00000000-0005-0000-0000-0000B9020000}"/>
    <cellStyle name="Normal 2 7 2 3" xfId="342" xr:uid="{00000000-0005-0000-0000-0000BA020000}"/>
    <cellStyle name="Normal 2 7 2 3 2" xfId="473" xr:uid="{00000000-0005-0000-0000-0000BB020000}"/>
    <cellStyle name="Normal 2 7 2 3 3" xfId="604" xr:uid="{00000000-0005-0000-0000-0000BC020000}"/>
    <cellStyle name="Normal 2 7 2 3 4" xfId="735" xr:uid="{00000000-0005-0000-0000-0000BD020000}"/>
    <cellStyle name="Normal 2 7 2 3 5" xfId="866" xr:uid="{00000000-0005-0000-0000-0000BE020000}"/>
    <cellStyle name="Normal 2 7 2 4" xfId="409" xr:uid="{00000000-0005-0000-0000-0000BF020000}"/>
    <cellStyle name="Normal 2 7 2 4 2" xfId="540" xr:uid="{00000000-0005-0000-0000-0000C0020000}"/>
    <cellStyle name="Normal 2 7 2 4 3" xfId="671" xr:uid="{00000000-0005-0000-0000-0000C1020000}"/>
    <cellStyle name="Normal 2 7 2 4 4" xfId="802" xr:uid="{00000000-0005-0000-0000-0000C2020000}"/>
    <cellStyle name="Normal 2 7 2 5" xfId="374" xr:uid="{00000000-0005-0000-0000-0000C3020000}"/>
    <cellStyle name="Normal 2 7 2 6" xfId="505" xr:uid="{00000000-0005-0000-0000-0000C4020000}"/>
    <cellStyle name="Normal 2 7 2 7" xfId="636" xr:uid="{00000000-0005-0000-0000-0000C5020000}"/>
    <cellStyle name="Normal 2 7 2 8" xfId="767" xr:uid="{00000000-0005-0000-0000-0000C6020000}"/>
    <cellStyle name="Normal 2 7 3" xfId="294" xr:uid="{00000000-0005-0000-0000-0000C7020000}"/>
    <cellStyle name="Normal 2 7 3 2" xfId="425" xr:uid="{00000000-0005-0000-0000-0000C8020000}"/>
    <cellStyle name="Normal 2 7 3 3" xfId="556" xr:uid="{00000000-0005-0000-0000-0000C9020000}"/>
    <cellStyle name="Normal 2 7 3 4" xfId="687" xr:uid="{00000000-0005-0000-0000-0000CA020000}"/>
    <cellStyle name="Normal 2 7 3 5" xfId="818" xr:uid="{00000000-0005-0000-0000-0000CB020000}"/>
    <cellStyle name="Normal 2 7 4" xfId="326" xr:uid="{00000000-0005-0000-0000-0000CC020000}"/>
    <cellStyle name="Normal 2 7 4 2" xfId="457" xr:uid="{00000000-0005-0000-0000-0000CD020000}"/>
    <cellStyle name="Normal 2 7 4 3" xfId="588" xr:uid="{00000000-0005-0000-0000-0000CE020000}"/>
    <cellStyle name="Normal 2 7 4 4" xfId="719" xr:uid="{00000000-0005-0000-0000-0000CF020000}"/>
    <cellStyle name="Normal 2 7 4 5" xfId="850" xr:uid="{00000000-0005-0000-0000-0000D0020000}"/>
    <cellStyle name="Normal 2 7 5" xfId="393" xr:uid="{00000000-0005-0000-0000-0000D1020000}"/>
    <cellStyle name="Normal 2 7 5 2" xfId="524" xr:uid="{00000000-0005-0000-0000-0000D2020000}"/>
    <cellStyle name="Normal 2 7 5 3" xfId="655" xr:uid="{00000000-0005-0000-0000-0000D3020000}"/>
    <cellStyle name="Normal 2 7 5 4" xfId="786" xr:uid="{00000000-0005-0000-0000-0000D4020000}"/>
    <cellStyle name="Normal 2 7 6" xfId="358" xr:uid="{00000000-0005-0000-0000-0000D5020000}"/>
    <cellStyle name="Normal 2 7 7" xfId="489" xr:uid="{00000000-0005-0000-0000-0000D6020000}"/>
    <cellStyle name="Normal 2 7 8" xfId="620" xr:uid="{00000000-0005-0000-0000-0000D7020000}"/>
    <cellStyle name="Normal 2 7 9" xfId="751" xr:uid="{00000000-0005-0000-0000-0000D8020000}"/>
    <cellStyle name="Normal 2 8" xfId="264" xr:uid="{00000000-0005-0000-0000-0000D9020000}"/>
    <cellStyle name="Normal 2 8 2" xfId="280" xr:uid="{00000000-0005-0000-0000-0000DA020000}"/>
    <cellStyle name="Normal 2 8 2 2" xfId="313" xr:uid="{00000000-0005-0000-0000-0000DB020000}"/>
    <cellStyle name="Normal 2 8 2 2 2" xfId="444" xr:uid="{00000000-0005-0000-0000-0000DC020000}"/>
    <cellStyle name="Normal 2 8 2 2 3" xfId="575" xr:uid="{00000000-0005-0000-0000-0000DD020000}"/>
    <cellStyle name="Normal 2 8 2 2 4" xfId="706" xr:uid="{00000000-0005-0000-0000-0000DE020000}"/>
    <cellStyle name="Normal 2 8 2 2 5" xfId="837" xr:uid="{00000000-0005-0000-0000-0000DF020000}"/>
    <cellStyle name="Normal 2 8 2 3" xfId="345" xr:uid="{00000000-0005-0000-0000-0000E0020000}"/>
    <cellStyle name="Normal 2 8 2 3 2" xfId="476" xr:uid="{00000000-0005-0000-0000-0000E1020000}"/>
    <cellStyle name="Normal 2 8 2 3 3" xfId="607" xr:uid="{00000000-0005-0000-0000-0000E2020000}"/>
    <cellStyle name="Normal 2 8 2 3 4" xfId="738" xr:uid="{00000000-0005-0000-0000-0000E3020000}"/>
    <cellStyle name="Normal 2 8 2 3 5" xfId="869" xr:uid="{00000000-0005-0000-0000-0000E4020000}"/>
    <cellStyle name="Normal 2 8 2 4" xfId="412" xr:uid="{00000000-0005-0000-0000-0000E5020000}"/>
    <cellStyle name="Normal 2 8 2 4 2" xfId="543" xr:uid="{00000000-0005-0000-0000-0000E6020000}"/>
    <cellStyle name="Normal 2 8 2 4 3" xfId="674" xr:uid="{00000000-0005-0000-0000-0000E7020000}"/>
    <cellStyle name="Normal 2 8 2 4 4" xfId="805" xr:uid="{00000000-0005-0000-0000-0000E8020000}"/>
    <cellStyle name="Normal 2 8 2 5" xfId="377" xr:uid="{00000000-0005-0000-0000-0000E9020000}"/>
    <cellStyle name="Normal 2 8 2 6" xfId="508" xr:uid="{00000000-0005-0000-0000-0000EA020000}"/>
    <cellStyle name="Normal 2 8 2 7" xfId="639" xr:uid="{00000000-0005-0000-0000-0000EB020000}"/>
    <cellStyle name="Normal 2 8 2 8" xfId="770" xr:uid="{00000000-0005-0000-0000-0000EC020000}"/>
    <cellStyle name="Normal 2 8 3" xfId="297" xr:uid="{00000000-0005-0000-0000-0000ED020000}"/>
    <cellStyle name="Normal 2 8 3 2" xfId="428" xr:uid="{00000000-0005-0000-0000-0000EE020000}"/>
    <cellStyle name="Normal 2 8 3 3" xfId="559" xr:uid="{00000000-0005-0000-0000-0000EF020000}"/>
    <cellStyle name="Normal 2 8 3 4" xfId="690" xr:uid="{00000000-0005-0000-0000-0000F0020000}"/>
    <cellStyle name="Normal 2 8 3 5" xfId="821" xr:uid="{00000000-0005-0000-0000-0000F1020000}"/>
    <cellStyle name="Normal 2 8 4" xfId="329" xr:uid="{00000000-0005-0000-0000-0000F2020000}"/>
    <cellStyle name="Normal 2 8 4 2" xfId="460" xr:uid="{00000000-0005-0000-0000-0000F3020000}"/>
    <cellStyle name="Normal 2 8 4 3" xfId="591" xr:uid="{00000000-0005-0000-0000-0000F4020000}"/>
    <cellStyle name="Normal 2 8 4 4" xfId="722" xr:uid="{00000000-0005-0000-0000-0000F5020000}"/>
    <cellStyle name="Normal 2 8 4 5" xfId="853" xr:uid="{00000000-0005-0000-0000-0000F6020000}"/>
    <cellStyle name="Normal 2 8 5" xfId="396" xr:uid="{00000000-0005-0000-0000-0000F7020000}"/>
    <cellStyle name="Normal 2 8 5 2" xfId="527" xr:uid="{00000000-0005-0000-0000-0000F8020000}"/>
    <cellStyle name="Normal 2 8 5 3" xfId="658" xr:uid="{00000000-0005-0000-0000-0000F9020000}"/>
    <cellStyle name="Normal 2 8 5 4" xfId="789" xr:uid="{00000000-0005-0000-0000-0000FA020000}"/>
    <cellStyle name="Normal 2 8 6" xfId="361" xr:uid="{00000000-0005-0000-0000-0000FB020000}"/>
    <cellStyle name="Normal 2 8 7" xfId="492" xr:uid="{00000000-0005-0000-0000-0000FC020000}"/>
    <cellStyle name="Normal 2 8 8" xfId="623" xr:uid="{00000000-0005-0000-0000-0000FD020000}"/>
    <cellStyle name="Normal 2 8 9" xfId="754" xr:uid="{00000000-0005-0000-0000-0000FE020000}"/>
    <cellStyle name="Normal 2 9" xfId="267" xr:uid="{00000000-0005-0000-0000-0000FF020000}"/>
    <cellStyle name="Normal 2 9 2" xfId="283" xr:uid="{00000000-0005-0000-0000-000000030000}"/>
    <cellStyle name="Normal 2 9 2 2" xfId="316" xr:uid="{00000000-0005-0000-0000-000001030000}"/>
    <cellStyle name="Normal 2 9 2 2 2" xfId="447" xr:uid="{00000000-0005-0000-0000-000002030000}"/>
    <cellStyle name="Normal 2 9 2 2 3" xfId="578" xr:uid="{00000000-0005-0000-0000-000003030000}"/>
    <cellStyle name="Normal 2 9 2 2 4" xfId="709" xr:uid="{00000000-0005-0000-0000-000004030000}"/>
    <cellStyle name="Normal 2 9 2 2 5" xfId="840" xr:uid="{00000000-0005-0000-0000-000005030000}"/>
    <cellStyle name="Normal 2 9 2 3" xfId="348" xr:uid="{00000000-0005-0000-0000-000006030000}"/>
    <cellStyle name="Normal 2 9 2 3 2" xfId="479" xr:uid="{00000000-0005-0000-0000-000007030000}"/>
    <cellStyle name="Normal 2 9 2 3 3" xfId="610" xr:uid="{00000000-0005-0000-0000-000008030000}"/>
    <cellStyle name="Normal 2 9 2 3 4" xfId="741" xr:uid="{00000000-0005-0000-0000-000009030000}"/>
    <cellStyle name="Normal 2 9 2 3 5" xfId="872" xr:uid="{00000000-0005-0000-0000-00000A030000}"/>
    <cellStyle name="Normal 2 9 2 4" xfId="415" xr:uid="{00000000-0005-0000-0000-00000B030000}"/>
    <cellStyle name="Normal 2 9 2 4 2" xfId="546" xr:uid="{00000000-0005-0000-0000-00000C030000}"/>
    <cellStyle name="Normal 2 9 2 4 3" xfId="677" xr:uid="{00000000-0005-0000-0000-00000D030000}"/>
    <cellStyle name="Normal 2 9 2 4 4" xfId="808" xr:uid="{00000000-0005-0000-0000-00000E030000}"/>
    <cellStyle name="Normal 2 9 2 5" xfId="380" xr:uid="{00000000-0005-0000-0000-00000F030000}"/>
    <cellStyle name="Normal 2 9 2 6" xfId="511" xr:uid="{00000000-0005-0000-0000-000010030000}"/>
    <cellStyle name="Normal 2 9 2 7" xfId="642" xr:uid="{00000000-0005-0000-0000-000011030000}"/>
    <cellStyle name="Normal 2 9 2 8" xfId="773" xr:uid="{00000000-0005-0000-0000-000012030000}"/>
    <cellStyle name="Normal 2 9 3" xfId="300" xr:uid="{00000000-0005-0000-0000-000013030000}"/>
    <cellStyle name="Normal 2 9 3 2" xfId="431" xr:uid="{00000000-0005-0000-0000-000014030000}"/>
    <cellStyle name="Normal 2 9 3 3" xfId="562" xr:uid="{00000000-0005-0000-0000-000015030000}"/>
    <cellStyle name="Normal 2 9 3 4" xfId="693" xr:uid="{00000000-0005-0000-0000-000016030000}"/>
    <cellStyle name="Normal 2 9 3 5" xfId="824" xr:uid="{00000000-0005-0000-0000-000017030000}"/>
    <cellStyle name="Normal 2 9 4" xfId="332" xr:uid="{00000000-0005-0000-0000-000018030000}"/>
    <cellStyle name="Normal 2 9 4 2" xfId="463" xr:uid="{00000000-0005-0000-0000-000019030000}"/>
    <cellStyle name="Normal 2 9 4 3" xfId="594" xr:uid="{00000000-0005-0000-0000-00001A030000}"/>
    <cellStyle name="Normal 2 9 4 4" xfId="725" xr:uid="{00000000-0005-0000-0000-00001B030000}"/>
    <cellStyle name="Normal 2 9 4 5" xfId="856" xr:uid="{00000000-0005-0000-0000-00001C030000}"/>
    <cellStyle name="Normal 2 9 5" xfId="399" xr:uid="{00000000-0005-0000-0000-00001D030000}"/>
    <cellStyle name="Normal 2 9 5 2" xfId="530" xr:uid="{00000000-0005-0000-0000-00001E030000}"/>
    <cellStyle name="Normal 2 9 5 3" xfId="661" xr:uid="{00000000-0005-0000-0000-00001F030000}"/>
    <cellStyle name="Normal 2 9 5 4" xfId="792" xr:uid="{00000000-0005-0000-0000-000020030000}"/>
    <cellStyle name="Normal 2 9 6" xfId="364" xr:uid="{00000000-0005-0000-0000-000021030000}"/>
    <cellStyle name="Normal 2 9 7" xfId="495" xr:uid="{00000000-0005-0000-0000-000022030000}"/>
    <cellStyle name="Normal 2 9 8" xfId="626" xr:uid="{00000000-0005-0000-0000-000023030000}"/>
    <cellStyle name="Normal 2 9 9" xfId="757" xr:uid="{00000000-0005-0000-0000-000024030000}"/>
    <cellStyle name="Normal 3" xfId="192" xr:uid="{00000000-0005-0000-0000-000025030000}"/>
    <cellStyle name="Normal 3 2" xfId="193" xr:uid="{00000000-0005-0000-0000-000026030000}"/>
    <cellStyle name="Normal 3 3" xfId="194" xr:uid="{00000000-0005-0000-0000-000027030000}"/>
    <cellStyle name="Normal 4" xfId="41" xr:uid="{00000000-0005-0000-0000-000028030000}"/>
    <cellStyle name="Normal 5" xfId="878" xr:uid="{00000000-0005-0000-0000-000029030000}"/>
    <cellStyle name="Normal 6" xfId="882" xr:uid="{00000000-0005-0000-0000-00002A030000}"/>
    <cellStyle name="Normal 6 2" xfId="883" xr:uid="{00000000-0005-0000-0000-00002B030000}"/>
    <cellStyle name="Normal 7" xfId="884" xr:uid="{00000000-0005-0000-0000-00002C030000}"/>
    <cellStyle name="Normal 7 2" xfId="885" xr:uid="{00000000-0005-0000-0000-00002D030000}"/>
    <cellStyle name="Nota 2" xfId="196" xr:uid="{00000000-0005-0000-0000-00002E030000}"/>
    <cellStyle name="Nota 3" xfId="197" xr:uid="{00000000-0005-0000-0000-00002F030000}"/>
    <cellStyle name="Nota 4" xfId="195" xr:uid="{00000000-0005-0000-0000-000030030000}"/>
    <cellStyle name="Note" xfId="198" xr:uid="{00000000-0005-0000-0000-000031030000}"/>
    <cellStyle name="Output" xfId="199" xr:uid="{00000000-0005-0000-0000-000032030000}"/>
    <cellStyle name="Percen - Estilo1" xfId="34" xr:uid="{00000000-0005-0000-0000-000033030000}"/>
    <cellStyle name="Percent" xfId="35" xr:uid="{00000000-0005-0000-0000-000034030000}"/>
    <cellStyle name="Porcentagem" xfId="1" builtinId="5"/>
    <cellStyle name="Porcentagem 2" xfId="201" xr:uid="{00000000-0005-0000-0000-000036030000}"/>
    <cellStyle name="Porcentagem 2 2" xfId="202" xr:uid="{00000000-0005-0000-0000-000037030000}"/>
    <cellStyle name="Porcentagem 2 2 2" xfId="203" xr:uid="{00000000-0005-0000-0000-000038030000}"/>
    <cellStyle name="Porcentagem 2 3" xfId="204" xr:uid="{00000000-0005-0000-0000-000039030000}"/>
    <cellStyle name="Porcentagem 3" xfId="205" xr:uid="{00000000-0005-0000-0000-00003A030000}"/>
    <cellStyle name="Porcentagem 4" xfId="206" xr:uid="{00000000-0005-0000-0000-00003B030000}"/>
    <cellStyle name="Porcentagem 5" xfId="207" xr:uid="{00000000-0005-0000-0000-00003C030000}"/>
    <cellStyle name="Porcentagem 6" xfId="200" xr:uid="{00000000-0005-0000-0000-00003D030000}"/>
    <cellStyle name="Porcentagem 7" xfId="880" xr:uid="{00000000-0005-0000-0000-00003E030000}"/>
    <cellStyle name="Porcentaje" xfId="36" xr:uid="{00000000-0005-0000-0000-00003F030000}"/>
    <cellStyle name="Punto" xfId="37" xr:uid="{00000000-0005-0000-0000-000040030000}"/>
    <cellStyle name="Punto0" xfId="38" xr:uid="{00000000-0005-0000-0000-000041030000}"/>
    <cellStyle name="Saída 2" xfId="209" xr:uid="{00000000-0005-0000-0000-000042030000}"/>
    <cellStyle name="Saída 3" xfId="210" xr:uid="{00000000-0005-0000-0000-000043030000}"/>
    <cellStyle name="Saída 4" xfId="208" xr:uid="{00000000-0005-0000-0000-000044030000}"/>
    <cellStyle name="Separador de milhares 10" xfId="212" xr:uid="{00000000-0005-0000-0000-000045030000}"/>
    <cellStyle name="Separador de milhares 12" xfId="213" xr:uid="{00000000-0005-0000-0000-000046030000}"/>
    <cellStyle name="Separador de milhares 2" xfId="214" xr:uid="{00000000-0005-0000-0000-000047030000}"/>
    <cellStyle name="Separador de milhares 2 2" xfId="215" xr:uid="{00000000-0005-0000-0000-000048030000}"/>
    <cellStyle name="Separador de milhares 2 2 2" xfId="216" xr:uid="{00000000-0005-0000-0000-000049030000}"/>
    <cellStyle name="Separador de milhares 2 2 3" xfId="217" xr:uid="{00000000-0005-0000-0000-00004A030000}"/>
    <cellStyle name="Separador de milhares 2 3" xfId="218" xr:uid="{00000000-0005-0000-0000-00004B030000}"/>
    <cellStyle name="Separador de milhares 3" xfId="219" xr:uid="{00000000-0005-0000-0000-00004C030000}"/>
    <cellStyle name="Separador de milhares 3 2" xfId="220" xr:uid="{00000000-0005-0000-0000-00004D030000}"/>
    <cellStyle name="Separador de milhares 4" xfId="221" xr:uid="{00000000-0005-0000-0000-00004E030000}"/>
    <cellStyle name="Separador de milhares 5" xfId="222" xr:uid="{00000000-0005-0000-0000-00004F030000}"/>
    <cellStyle name="Separador de milhares 6" xfId="223" xr:uid="{00000000-0005-0000-0000-000050030000}"/>
    <cellStyle name="Separador de milhares 7" xfId="224" xr:uid="{00000000-0005-0000-0000-000051030000}"/>
    <cellStyle name="Separador de milhares 7 2" xfId="225" xr:uid="{00000000-0005-0000-0000-000052030000}"/>
    <cellStyle name="Separador de milhares 8" xfId="226" xr:uid="{00000000-0005-0000-0000-000053030000}"/>
    <cellStyle name="Separador de milhares 8 2" xfId="227" xr:uid="{00000000-0005-0000-0000-000054030000}"/>
    <cellStyle name="Separador de milhares 9" xfId="228" xr:uid="{00000000-0005-0000-0000-000055030000}"/>
    <cellStyle name="Texto de Aviso 2" xfId="230" xr:uid="{00000000-0005-0000-0000-000056030000}"/>
    <cellStyle name="Texto de Aviso 3" xfId="231" xr:uid="{00000000-0005-0000-0000-000057030000}"/>
    <cellStyle name="Texto de Aviso 4" xfId="229" xr:uid="{00000000-0005-0000-0000-000058030000}"/>
    <cellStyle name="Texto Explicativo 2" xfId="233" xr:uid="{00000000-0005-0000-0000-000059030000}"/>
    <cellStyle name="Texto Explicativo 3" xfId="234" xr:uid="{00000000-0005-0000-0000-00005A030000}"/>
    <cellStyle name="Texto Explicativo 4" xfId="232" xr:uid="{00000000-0005-0000-0000-00005B030000}"/>
    <cellStyle name="Title" xfId="235" xr:uid="{00000000-0005-0000-0000-00005C030000}"/>
    <cellStyle name="Título 1 2" xfId="238" xr:uid="{00000000-0005-0000-0000-00005D030000}"/>
    <cellStyle name="Título 1 3" xfId="239" xr:uid="{00000000-0005-0000-0000-00005E030000}"/>
    <cellStyle name="Título 1 4" xfId="237" xr:uid="{00000000-0005-0000-0000-00005F030000}"/>
    <cellStyle name="Título 2 2" xfId="241" xr:uid="{00000000-0005-0000-0000-000060030000}"/>
    <cellStyle name="Título 2 3" xfId="242" xr:uid="{00000000-0005-0000-0000-000061030000}"/>
    <cellStyle name="Título 2 4" xfId="240" xr:uid="{00000000-0005-0000-0000-000062030000}"/>
    <cellStyle name="Título 3 2" xfId="244" xr:uid="{00000000-0005-0000-0000-000063030000}"/>
    <cellStyle name="Título 3 3" xfId="245" xr:uid="{00000000-0005-0000-0000-000064030000}"/>
    <cellStyle name="Título 3 4" xfId="243" xr:uid="{00000000-0005-0000-0000-000065030000}"/>
    <cellStyle name="Título 4 2" xfId="247" xr:uid="{00000000-0005-0000-0000-000066030000}"/>
    <cellStyle name="Título 4 3" xfId="248" xr:uid="{00000000-0005-0000-0000-000067030000}"/>
    <cellStyle name="Título 4 4" xfId="246" xr:uid="{00000000-0005-0000-0000-000068030000}"/>
    <cellStyle name="Título 5" xfId="249" xr:uid="{00000000-0005-0000-0000-000069030000}"/>
    <cellStyle name="Título 6" xfId="250" xr:uid="{00000000-0005-0000-0000-00006A030000}"/>
    <cellStyle name="Título 7" xfId="236" xr:uid="{00000000-0005-0000-0000-00006B030000}"/>
    <cellStyle name="Total 2" xfId="40" xr:uid="{00000000-0005-0000-0000-00006C030000}"/>
    <cellStyle name="Total 2 2" xfId="253" xr:uid="{00000000-0005-0000-0000-00006D030000}"/>
    <cellStyle name="Total 2 3" xfId="252" xr:uid="{00000000-0005-0000-0000-00006E030000}"/>
    <cellStyle name="Total 3" xfId="254" xr:uid="{00000000-0005-0000-0000-00006F030000}"/>
    <cellStyle name="Total 4" xfId="255" xr:uid="{00000000-0005-0000-0000-000070030000}"/>
    <cellStyle name="Total 5" xfId="251" xr:uid="{00000000-0005-0000-0000-000071030000}"/>
    <cellStyle name="Total 6" xfId="39" xr:uid="{00000000-0005-0000-0000-000072030000}"/>
    <cellStyle name="Vírgula 2" xfId="211" xr:uid="{00000000-0005-0000-0000-000073030000}"/>
    <cellStyle name="Vírgula 3" xfId="289" xr:uid="{00000000-0005-0000-0000-000074030000}"/>
    <cellStyle name="Warning Text" xfId="256" xr:uid="{00000000-0005-0000-0000-000075030000}"/>
  </cellStyles>
  <dxfs count="1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46170</xdr:colOff>
      <xdr:row>0</xdr:row>
      <xdr:rowOff>67237</xdr:rowOff>
    </xdr:from>
    <xdr:to>
      <xdr:col>2</xdr:col>
      <xdr:colOff>712678</xdr:colOff>
      <xdr:row>1</xdr:row>
      <xdr:rowOff>388090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5" t="10138" r="7705" b="11358"/>
        <a:stretch/>
      </xdr:blipFill>
      <xdr:spPr>
        <a:xfrm>
          <a:off x="236670" y="67237"/>
          <a:ext cx="1439714" cy="75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95248</xdr:colOff>
      <xdr:row>0</xdr:row>
      <xdr:rowOff>119062</xdr:rowOff>
    </xdr:from>
    <xdr:to>
      <xdr:col>2</xdr:col>
      <xdr:colOff>1343879</xdr:colOff>
      <xdr:row>3</xdr:row>
      <xdr:rowOff>202405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5" t="10138" r="7705" b="11358"/>
        <a:stretch/>
      </xdr:blipFill>
      <xdr:spPr>
        <a:xfrm>
          <a:off x="392904" y="119062"/>
          <a:ext cx="1832038" cy="964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7"/>
  <sheetViews>
    <sheetView showGridLines="0" view="pageBreakPreview" zoomScale="85" zoomScaleNormal="85" zoomScaleSheetLayoutView="85" workbookViewId="0">
      <pane xSplit="7" ySplit="4" topLeftCell="AD5" activePane="bottomRight" state="frozen"/>
      <selection pane="topRight" activeCell="H1" sqref="H1"/>
      <selection pane="bottomLeft" activeCell="A5" sqref="A5"/>
      <selection pane="bottomRight" activeCell="L2" sqref="L1:L1048576"/>
    </sheetView>
  </sheetViews>
  <sheetFormatPr defaultRowHeight="15" x14ac:dyDescent="0.25"/>
  <cols>
    <col min="1" max="1" width="2.85546875" customWidth="1"/>
    <col min="2" max="2" width="11.5703125" customWidth="1"/>
    <col min="3" max="3" width="59.140625" customWidth="1"/>
    <col min="4" max="4" width="6.7109375" customWidth="1"/>
    <col min="5" max="5" width="11" customWidth="1"/>
    <col min="6" max="7" width="9" customWidth="1"/>
    <col min="8" max="8" width="1.7109375" style="100" customWidth="1"/>
    <col min="9" max="10" width="10" customWidth="1"/>
    <col min="11" max="11" width="1.7109375" style="100" customWidth="1"/>
    <col min="12" max="12" width="17.140625" hidden="1" customWidth="1"/>
    <col min="13" max="13" width="1.7109375" style="100" customWidth="1"/>
    <col min="14" max="14" width="13.7109375" customWidth="1"/>
    <col min="15" max="15" width="1.7109375" style="100" customWidth="1"/>
    <col min="16" max="16" width="21.28515625" customWidth="1"/>
    <col min="17" max="17" width="34.28515625" customWidth="1"/>
    <col min="18" max="18" width="28" customWidth="1"/>
    <col min="19" max="19" width="1.7109375" style="100" customWidth="1"/>
    <col min="20" max="20" width="16.42578125" customWidth="1"/>
    <col min="21" max="21" width="14.5703125" customWidth="1"/>
    <col min="22" max="22" width="13.140625" customWidth="1"/>
    <col min="23" max="24" width="15.28515625" customWidth="1"/>
    <col min="25" max="25" width="20.5703125" customWidth="1"/>
    <col min="26" max="26" width="1.7109375" style="100" customWidth="1"/>
    <col min="27" max="27" width="17" customWidth="1"/>
    <col min="28" max="28" width="15" customWidth="1"/>
    <col min="29" max="29" width="13" customWidth="1"/>
    <col min="30" max="30" width="23.140625" customWidth="1"/>
    <col min="31" max="31" width="1.7109375" style="100" customWidth="1"/>
    <col min="32" max="32" width="27.42578125" customWidth="1"/>
    <col min="33" max="33" width="1.7109375" style="100" customWidth="1"/>
    <col min="34" max="34" width="82.42578125" customWidth="1"/>
    <col min="35" max="35" width="1.7109375" style="100" customWidth="1"/>
    <col min="36" max="39" width="11.5703125" customWidth="1"/>
    <col min="40" max="40" width="13.42578125" customWidth="1"/>
    <col min="41" max="41" width="1.85546875" customWidth="1"/>
    <col min="42" max="42" width="16" customWidth="1"/>
  </cols>
  <sheetData>
    <row r="1" spans="1:40" ht="34.5" customHeight="1" x14ac:dyDescent="0.25">
      <c r="B1" s="52"/>
      <c r="D1" s="200" t="s">
        <v>197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AA1" s="201" t="str">
        <f>D1</f>
        <v>PLANILHA DE ACOMPANHAMENTO DAS OBRAS PREVISTAS NO PLANEJAMENTO ANUAL 14º ANO DE CONCESSÃO - 2021 / 2022 - (PER - 13ª RO / 13ª RE) - Rev 01</v>
      </c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</row>
    <row r="2" spans="1:40" ht="34.5" customHeight="1" x14ac:dyDescent="0.25">
      <c r="Y2" s="128" t="s">
        <v>198</v>
      </c>
      <c r="AK2" s="53"/>
      <c r="AM2" s="53" t="str">
        <f>Y2</f>
        <v>Atualização: 28/02/2022 - (Revisão 00 - 04/03/2022)</v>
      </c>
    </row>
    <row r="3" spans="1:40" ht="37.5" customHeight="1" x14ac:dyDescent="0.25">
      <c r="B3" s="192" t="s">
        <v>0</v>
      </c>
      <c r="C3" s="192" t="s">
        <v>1</v>
      </c>
      <c r="D3" s="192" t="s">
        <v>3</v>
      </c>
      <c r="E3" s="192" t="s">
        <v>4</v>
      </c>
      <c r="F3" s="192" t="s">
        <v>5</v>
      </c>
      <c r="G3" s="192" t="s">
        <v>6</v>
      </c>
      <c r="H3" s="3"/>
      <c r="I3" s="193" t="s">
        <v>7</v>
      </c>
      <c r="J3" s="194"/>
      <c r="K3" s="3"/>
      <c r="L3" s="192" t="s">
        <v>8</v>
      </c>
      <c r="M3" s="3"/>
      <c r="N3" s="192" t="s">
        <v>9</v>
      </c>
      <c r="O3" s="3"/>
      <c r="P3" s="193" t="s">
        <v>10</v>
      </c>
      <c r="Q3" s="199"/>
      <c r="R3" s="194"/>
      <c r="S3" s="3"/>
      <c r="T3" s="196" t="s">
        <v>11</v>
      </c>
      <c r="U3" s="197"/>
      <c r="V3" s="197"/>
      <c r="W3" s="197"/>
      <c r="X3" s="197"/>
      <c r="Y3" s="198"/>
      <c r="Z3" s="3"/>
      <c r="AA3" s="193" t="s">
        <v>12</v>
      </c>
      <c r="AB3" s="199"/>
      <c r="AC3" s="199"/>
      <c r="AD3" s="194"/>
      <c r="AE3" s="3"/>
      <c r="AF3" s="156" t="s">
        <v>91</v>
      </c>
      <c r="AG3" s="3"/>
      <c r="AH3" s="195" t="s">
        <v>13</v>
      </c>
      <c r="AI3" s="3"/>
      <c r="AJ3" s="193" t="s">
        <v>51</v>
      </c>
      <c r="AK3" s="194"/>
      <c r="AL3" s="193" t="s">
        <v>52</v>
      </c>
      <c r="AM3" s="194"/>
      <c r="AN3" s="191" t="s">
        <v>29</v>
      </c>
    </row>
    <row r="4" spans="1:40" ht="60" customHeight="1" x14ac:dyDescent="0.25">
      <c r="B4" s="192"/>
      <c r="C4" s="192"/>
      <c r="D4" s="192"/>
      <c r="E4" s="192"/>
      <c r="F4" s="192"/>
      <c r="G4" s="192"/>
      <c r="H4" s="3"/>
      <c r="I4" s="4" t="s">
        <v>14</v>
      </c>
      <c r="J4" s="5" t="s">
        <v>15</v>
      </c>
      <c r="K4" s="3"/>
      <c r="L4" s="192"/>
      <c r="M4" s="3"/>
      <c r="N4" s="192"/>
      <c r="O4" s="3"/>
      <c r="P4" s="4" t="s">
        <v>16</v>
      </c>
      <c r="Q4" s="6" t="s">
        <v>17</v>
      </c>
      <c r="R4" s="166" t="s">
        <v>18</v>
      </c>
      <c r="S4" s="3"/>
      <c r="T4" s="8" t="s">
        <v>16</v>
      </c>
      <c r="U4" s="7" t="s">
        <v>19</v>
      </c>
      <c r="V4" s="7" t="s">
        <v>20</v>
      </c>
      <c r="W4" s="7" t="s">
        <v>21</v>
      </c>
      <c r="X4" s="7" t="s">
        <v>22</v>
      </c>
      <c r="Y4" s="166" t="s">
        <v>23</v>
      </c>
      <c r="Z4" s="3"/>
      <c r="AA4" s="4" t="s">
        <v>16</v>
      </c>
      <c r="AB4" s="7" t="s">
        <v>24</v>
      </c>
      <c r="AC4" s="7" t="s">
        <v>25</v>
      </c>
      <c r="AD4" s="5" t="s">
        <v>26</v>
      </c>
      <c r="AE4" s="3"/>
      <c r="AF4" s="4" t="s">
        <v>16</v>
      </c>
      <c r="AG4" s="3"/>
      <c r="AH4" s="195"/>
      <c r="AI4" s="3"/>
      <c r="AJ4" s="8" t="s">
        <v>27</v>
      </c>
      <c r="AK4" s="166" t="s">
        <v>28</v>
      </c>
      <c r="AL4" s="8" t="s">
        <v>27</v>
      </c>
      <c r="AM4" s="166" t="s">
        <v>28</v>
      </c>
      <c r="AN4" s="191"/>
    </row>
    <row r="5" spans="1:40" s="152" customFormat="1" ht="39" customHeight="1" x14ac:dyDescent="0.25">
      <c r="A5" s="51"/>
      <c r="B5" s="9" t="s">
        <v>121</v>
      </c>
      <c r="C5" s="186" t="s">
        <v>168</v>
      </c>
      <c r="D5" s="177"/>
      <c r="E5" s="177"/>
      <c r="F5" s="177"/>
      <c r="G5" s="177"/>
      <c r="H5" s="25"/>
      <c r="I5" s="11"/>
      <c r="J5" s="12"/>
      <c r="K5" s="20"/>
      <c r="L5" s="185"/>
      <c r="M5" s="25"/>
      <c r="N5" s="177"/>
      <c r="O5" s="25"/>
      <c r="P5" s="13"/>
      <c r="Q5" s="179"/>
      <c r="R5" s="179"/>
      <c r="S5" s="25"/>
      <c r="T5" s="178"/>
      <c r="U5" s="16"/>
      <c r="V5" s="16"/>
      <c r="W5" s="16"/>
      <c r="X5" s="16"/>
      <c r="Y5" s="16"/>
      <c r="Z5" s="25"/>
      <c r="AA5" s="13"/>
      <c r="AB5" s="17"/>
      <c r="AC5" s="17"/>
      <c r="AD5" s="18"/>
      <c r="AE5" s="25"/>
      <c r="AF5" s="9"/>
      <c r="AG5" s="25"/>
      <c r="AH5" s="108"/>
      <c r="AI5" s="25"/>
      <c r="AJ5" s="19"/>
      <c r="AK5" s="180"/>
      <c r="AL5" s="19"/>
      <c r="AM5" s="180"/>
      <c r="AN5" s="24"/>
    </row>
    <row r="6" spans="1:40" s="97" customFormat="1" ht="39" customHeight="1" x14ac:dyDescent="0.25">
      <c r="A6" s="51"/>
      <c r="B6" s="2" t="s">
        <v>2</v>
      </c>
      <c r="C6" s="187" t="s">
        <v>122</v>
      </c>
      <c r="D6" s="118" t="s">
        <v>171</v>
      </c>
      <c r="E6" s="124">
        <v>49.625</v>
      </c>
      <c r="F6" s="124" t="s">
        <v>2</v>
      </c>
      <c r="G6" s="124" t="s">
        <v>2</v>
      </c>
      <c r="H6" s="120"/>
      <c r="I6" s="123" t="s">
        <v>101</v>
      </c>
      <c r="J6" s="119" t="s">
        <v>101</v>
      </c>
      <c r="K6" s="20"/>
      <c r="L6" s="127">
        <v>34822354.530000001</v>
      </c>
      <c r="M6" s="120"/>
      <c r="N6" s="118" t="s">
        <v>30</v>
      </c>
      <c r="O6" s="120"/>
      <c r="P6" s="123" t="s">
        <v>92</v>
      </c>
      <c r="Q6" s="126" t="s">
        <v>2</v>
      </c>
      <c r="R6" s="122" t="s">
        <v>2</v>
      </c>
      <c r="S6" s="120"/>
      <c r="T6" s="125" t="s">
        <v>92</v>
      </c>
      <c r="U6" s="126" t="s">
        <v>2</v>
      </c>
      <c r="V6" s="126" t="s">
        <v>2</v>
      </c>
      <c r="W6" s="126" t="s">
        <v>2</v>
      </c>
      <c r="X6" s="126" t="s">
        <v>2</v>
      </c>
      <c r="Y6" s="122" t="s">
        <v>2</v>
      </c>
      <c r="Z6" s="120"/>
      <c r="AA6" s="123" t="s">
        <v>92</v>
      </c>
      <c r="AB6" s="126" t="s">
        <v>2</v>
      </c>
      <c r="AC6" s="126" t="s">
        <v>2</v>
      </c>
      <c r="AD6" s="117" t="s">
        <v>2</v>
      </c>
      <c r="AE6" s="120"/>
      <c r="AF6" s="121" t="s">
        <v>2</v>
      </c>
      <c r="AG6" s="120"/>
      <c r="AH6" s="129" t="s">
        <v>2</v>
      </c>
      <c r="AI6" s="120"/>
      <c r="AJ6" s="125">
        <v>44593</v>
      </c>
      <c r="AK6" s="122">
        <v>44620</v>
      </c>
      <c r="AL6" s="125"/>
      <c r="AM6" s="122"/>
      <c r="AN6" s="116">
        <f>AK6-AJ6</f>
        <v>27</v>
      </c>
    </row>
    <row r="7" spans="1:40" s="97" customFormat="1" ht="70.5" customHeight="1" x14ac:dyDescent="0.25">
      <c r="A7" s="51"/>
      <c r="B7" s="2" t="s">
        <v>2</v>
      </c>
      <c r="C7" s="187" t="s">
        <v>123</v>
      </c>
      <c r="D7" s="118" t="s">
        <v>171</v>
      </c>
      <c r="E7" s="124">
        <v>3.1760000000000002</v>
      </c>
      <c r="F7" s="124">
        <v>1.5669999999999999</v>
      </c>
      <c r="G7" s="124">
        <v>3.1549999999999998</v>
      </c>
      <c r="H7" s="120"/>
      <c r="I7" s="123" t="s">
        <v>101</v>
      </c>
      <c r="J7" s="119" t="s">
        <v>101</v>
      </c>
      <c r="K7" s="20"/>
      <c r="L7" s="127">
        <v>2309467.88</v>
      </c>
      <c r="M7" s="120"/>
      <c r="N7" s="118" t="s">
        <v>187</v>
      </c>
      <c r="O7" s="120"/>
      <c r="P7" s="123" t="s">
        <v>133</v>
      </c>
      <c r="Q7" s="126" t="s">
        <v>180</v>
      </c>
      <c r="R7" s="122" t="s">
        <v>188</v>
      </c>
      <c r="S7" s="120"/>
      <c r="T7" s="125" t="s">
        <v>134</v>
      </c>
      <c r="U7" s="126">
        <v>44280</v>
      </c>
      <c r="V7" s="126" t="s">
        <v>189</v>
      </c>
      <c r="W7" s="126" t="s">
        <v>2</v>
      </c>
      <c r="X7" s="126" t="s">
        <v>2</v>
      </c>
      <c r="Y7" s="122" t="s">
        <v>2</v>
      </c>
      <c r="Z7" s="120"/>
      <c r="AA7" s="123" t="s">
        <v>138</v>
      </c>
      <c r="AB7" s="126">
        <v>43945</v>
      </c>
      <c r="AC7" s="126">
        <v>44019</v>
      </c>
      <c r="AD7" s="117" t="s">
        <v>181</v>
      </c>
      <c r="AE7" s="120"/>
      <c r="AF7" s="121" t="s">
        <v>2</v>
      </c>
      <c r="AG7" s="120"/>
      <c r="AH7" s="129" t="s">
        <v>2</v>
      </c>
      <c r="AI7" s="120"/>
      <c r="AJ7" s="125">
        <v>44421</v>
      </c>
      <c r="AK7" s="122">
        <v>44620</v>
      </c>
      <c r="AL7" s="125">
        <v>44421</v>
      </c>
      <c r="AM7" s="122"/>
      <c r="AN7" s="116">
        <f>AK7-AJ7</f>
        <v>199</v>
      </c>
    </row>
    <row r="8" spans="1:40" s="152" customFormat="1" ht="39" customHeight="1" x14ac:dyDescent="0.25">
      <c r="A8" s="51"/>
      <c r="B8" s="9" t="s">
        <v>95</v>
      </c>
      <c r="C8" s="186" t="s">
        <v>96</v>
      </c>
      <c r="D8" s="177"/>
      <c r="E8" s="177"/>
      <c r="F8" s="177"/>
      <c r="G8" s="177"/>
      <c r="H8" s="25"/>
      <c r="I8" s="11"/>
      <c r="J8" s="12"/>
      <c r="K8" s="20"/>
      <c r="L8" s="174"/>
      <c r="M8" s="25"/>
      <c r="N8" s="177"/>
      <c r="O8" s="25"/>
      <c r="P8" s="13"/>
      <c r="Q8" s="179"/>
      <c r="R8" s="179"/>
      <c r="S8" s="25"/>
      <c r="T8" s="178"/>
      <c r="U8" s="16"/>
      <c r="V8" s="16"/>
      <c r="W8" s="16"/>
      <c r="X8" s="16"/>
      <c r="Y8" s="16"/>
      <c r="Z8" s="25"/>
      <c r="AA8" s="13"/>
      <c r="AB8" s="17"/>
      <c r="AC8" s="17"/>
      <c r="AD8" s="18"/>
      <c r="AE8" s="25"/>
      <c r="AF8" s="9"/>
      <c r="AG8" s="25"/>
      <c r="AH8" s="108"/>
      <c r="AI8" s="25"/>
      <c r="AJ8" s="19"/>
      <c r="AK8" s="180"/>
      <c r="AL8" s="19"/>
      <c r="AM8" s="180"/>
      <c r="AN8" s="24"/>
    </row>
    <row r="9" spans="1:40" s="97" customFormat="1" ht="39" customHeight="1" x14ac:dyDescent="0.25">
      <c r="A9" s="51"/>
      <c r="B9" s="2" t="s">
        <v>2</v>
      </c>
      <c r="C9" s="1" t="s">
        <v>182</v>
      </c>
      <c r="D9" s="118" t="s">
        <v>139</v>
      </c>
      <c r="E9" s="184">
        <v>2</v>
      </c>
      <c r="F9" s="124" t="s">
        <v>2</v>
      </c>
      <c r="G9" s="124" t="s">
        <v>2</v>
      </c>
      <c r="H9" s="120"/>
      <c r="I9" s="123" t="s">
        <v>101</v>
      </c>
      <c r="J9" s="119" t="s">
        <v>101</v>
      </c>
      <c r="K9" s="20"/>
      <c r="L9" s="127">
        <v>16605522.66</v>
      </c>
      <c r="M9" s="120"/>
      <c r="N9" s="118" t="s">
        <v>30</v>
      </c>
      <c r="O9" s="120"/>
      <c r="P9" s="123" t="s">
        <v>92</v>
      </c>
      <c r="Q9" s="126" t="s">
        <v>2</v>
      </c>
      <c r="R9" s="122" t="s">
        <v>2</v>
      </c>
      <c r="S9" s="120"/>
      <c r="T9" s="125" t="s">
        <v>92</v>
      </c>
      <c r="U9" s="126" t="s">
        <v>2</v>
      </c>
      <c r="V9" s="126" t="s">
        <v>2</v>
      </c>
      <c r="W9" s="126" t="s">
        <v>2</v>
      </c>
      <c r="X9" s="126" t="s">
        <v>2</v>
      </c>
      <c r="Y9" s="122" t="s">
        <v>2</v>
      </c>
      <c r="Z9" s="120"/>
      <c r="AA9" s="123" t="s">
        <v>92</v>
      </c>
      <c r="AB9" s="126" t="s">
        <v>2</v>
      </c>
      <c r="AC9" s="126" t="s">
        <v>2</v>
      </c>
      <c r="AD9" s="117" t="s">
        <v>2</v>
      </c>
      <c r="AE9" s="120"/>
      <c r="AF9" s="121" t="s">
        <v>2</v>
      </c>
      <c r="AG9" s="120"/>
      <c r="AH9" s="129" t="s">
        <v>2</v>
      </c>
      <c r="AI9" s="120"/>
      <c r="AJ9" s="125">
        <v>44593</v>
      </c>
      <c r="AK9" s="122">
        <v>44620</v>
      </c>
      <c r="AL9" s="125"/>
      <c r="AM9" s="122"/>
      <c r="AN9" s="116">
        <f>AK9-AJ9</f>
        <v>27</v>
      </c>
    </row>
    <row r="10" spans="1:40" s="97" customFormat="1" ht="54.75" customHeight="1" x14ac:dyDescent="0.25">
      <c r="A10" s="51"/>
      <c r="B10" s="111" t="s">
        <v>2</v>
      </c>
      <c r="C10" s="165" t="s">
        <v>183</v>
      </c>
      <c r="D10" s="112" t="s">
        <v>139</v>
      </c>
      <c r="E10" s="104" t="s">
        <v>140</v>
      </c>
      <c r="F10" s="104">
        <v>515.37199999999996</v>
      </c>
      <c r="G10" s="104">
        <v>515.37199999999996</v>
      </c>
      <c r="H10" s="120"/>
      <c r="I10" s="123" t="s">
        <v>101</v>
      </c>
      <c r="J10" s="119" t="s">
        <v>101</v>
      </c>
      <c r="K10" s="20"/>
      <c r="L10" s="127">
        <v>5535174.2199999997</v>
      </c>
      <c r="M10" s="120"/>
      <c r="N10" s="118" t="s">
        <v>30</v>
      </c>
      <c r="O10" s="120"/>
      <c r="P10" s="123" t="s">
        <v>133</v>
      </c>
      <c r="Q10" s="126" t="s">
        <v>178</v>
      </c>
      <c r="R10" s="122" t="s">
        <v>190</v>
      </c>
      <c r="S10" s="120"/>
      <c r="T10" s="125" t="s">
        <v>184</v>
      </c>
      <c r="U10" s="126">
        <v>44463</v>
      </c>
      <c r="V10" s="126" t="s">
        <v>179</v>
      </c>
      <c r="W10" s="126" t="s">
        <v>2</v>
      </c>
      <c r="X10" s="126" t="s">
        <v>2</v>
      </c>
      <c r="Y10" s="122" t="s">
        <v>2</v>
      </c>
      <c r="Z10" s="120"/>
      <c r="AA10" s="123" t="s">
        <v>138</v>
      </c>
      <c r="AB10" s="126">
        <v>44185</v>
      </c>
      <c r="AC10" s="126">
        <v>44110</v>
      </c>
      <c r="AD10" s="117" t="s">
        <v>181</v>
      </c>
      <c r="AE10" s="120"/>
      <c r="AF10" s="121" t="s">
        <v>2</v>
      </c>
      <c r="AG10" s="120"/>
      <c r="AH10" s="129" t="s">
        <v>2</v>
      </c>
      <c r="AI10" s="120"/>
      <c r="AJ10" s="125">
        <v>44593</v>
      </c>
      <c r="AK10" s="122">
        <v>44620</v>
      </c>
      <c r="AL10" s="125"/>
      <c r="AM10" s="122"/>
      <c r="AN10" s="116">
        <f>AK10-AJ10</f>
        <v>27</v>
      </c>
    </row>
    <row r="11" spans="1:40" s="152" customFormat="1" ht="39" customHeight="1" x14ac:dyDescent="0.25">
      <c r="A11" s="51"/>
      <c r="B11" s="9" t="s">
        <v>124</v>
      </c>
      <c r="C11" s="186" t="s">
        <v>125</v>
      </c>
      <c r="D11" s="177"/>
      <c r="E11" s="177"/>
      <c r="F11" s="177"/>
      <c r="G11" s="177"/>
      <c r="H11" s="25"/>
      <c r="I11" s="11"/>
      <c r="J11" s="12"/>
      <c r="K11" s="20"/>
      <c r="L11" s="185"/>
      <c r="M11" s="25"/>
      <c r="N11" s="177"/>
      <c r="O11" s="25"/>
      <c r="P11" s="13"/>
      <c r="Q11" s="179"/>
      <c r="R11" s="179"/>
      <c r="S11" s="25"/>
      <c r="T11" s="178"/>
      <c r="U11" s="16"/>
      <c r="V11" s="16"/>
      <c r="W11" s="16"/>
      <c r="X11" s="16"/>
      <c r="Y11" s="16"/>
      <c r="Z11" s="25"/>
      <c r="AA11" s="13"/>
      <c r="AB11" s="17"/>
      <c r="AC11" s="17"/>
      <c r="AD11" s="18"/>
      <c r="AE11" s="25"/>
      <c r="AF11" s="9"/>
      <c r="AG11" s="25"/>
      <c r="AH11" s="108"/>
      <c r="AI11" s="25"/>
      <c r="AJ11" s="19"/>
      <c r="AK11" s="180"/>
      <c r="AL11" s="19"/>
      <c r="AM11" s="180"/>
      <c r="AN11" s="24"/>
    </row>
    <row r="12" spans="1:40" s="97" customFormat="1" ht="39" customHeight="1" x14ac:dyDescent="0.25">
      <c r="A12" s="51"/>
      <c r="B12" s="2" t="s">
        <v>126</v>
      </c>
      <c r="C12" s="1" t="s">
        <v>167</v>
      </c>
      <c r="D12" s="118" t="s">
        <v>139</v>
      </c>
      <c r="E12" s="184">
        <v>1</v>
      </c>
      <c r="F12" s="124" t="s">
        <v>2</v>
      </c>
      <c r="G12" s="124" t="s">
        <v>2</v>
      </c>
      <c r="H12" s="120"/>
      <c r="I12" s="123" t="s">
        <v>101</v>
      </c>
      <c r="J12" s="119" t="s">
        <v>101</v>
      </c>
      <c r="K12" s="20"/>
      <c r="L12" s="127">
        <v>2554695.79</v>
      </c>
      <c r="M12" s="120"/>
      <c r="N12" s="118" t="s">
        <v>30</v>
      </c>
      <c r="O12" s="120"/>
      <c r="P12" s="123" t="s">
        <v>92</v>
      </c>
      <c r="Q12" s="126" t="s">
        <v>2</v>
      </c>
      <c r="R12" s="122" t="s">
        <v>2</v>
      </c>
      <c r="S12" s="120"/>
      <c r="T12" s="125" t="s">
        <v>92</v>
      </c>
      <c r="U12" s="126"/>
      <c r="V12" s="126"/>
      <c r="W12" s="126"/>
      <c r="X12" s="126"/>
      <c r="Y12" s="122"/>
      <c r="Z12" s="120"/>
      <c r="AA12" s="123" t="s">
        <v>92</v>
      </c>
      <c r="AB12" s="126" t="s">
        <v>2</v>
      </c>
      <c r="AC12" s="126" t="s">
        <v>2</v>
      </c>
      <c r="AD12" s="117" t="s">
        <v>2</v>
      </c>
      <c r="AE12" s="120"/>
      <c r="AF12" s="121" t="s">
        <v>2</v>
      </c>
      <c r="AG12" s="120"/>
      <c r="AH12" s="129" t="s">
        <v>141</v>
      </c>
      <c r="AI12" s="120"/>
      <c r="AJ12" s="125">
        <v>44593</v>
      </c>
      <c r="AK12" s="122">
        <v>44620</v>
      </c>
      <c r="AL12" s="125"/>
      <c r="AM12" s="122"/>
      <c r="AN12" s="116">
        <v>27</v>
      </c>
    </row>
    <row r="13" spans="1:40" s="152" customFormat="1" ht="39" customHeight="1" x14ac:dyDescent="0.25">
      <c r="A13" s="51"/>
      <c r="B13" s="9" t="s">
        <v>127</v>
      </c>
      <c r="C13" s="186" t="s">
        <v>128</v>
      </c>
      <c r="D13" s="177"/>
      <c r="E13" s="177"/>
      <c r="F13" s="177"/>
      <c r="G13" s="177"/>
      <c r="H13" s="25"/>
      <c r="I13" s="11"/>
      <c r="J13" s="12"/>
      <c r="K13" s="20"/>
      <c r="L13" s="185"/>
      <c r="M13" s="25"/>
      <c r="N13" s="177"/>
      <c r="O13" s="25"/>
      <c r="P13" s="13"/>
      <c r="Q13" s="179"/>
      <c r="R13" s="179"/>
      <c r="S13" s="25"/>
      <c r="T13" s="178"/>
      <c r="U13" s="16"/>
      <c r="V13" s="16"/>
      <c r="W13" s="16"/>
      <c r="X13" s="16"/>
      <c r="Y13" s="16"/>
      <c r="Z13" s="25"/>
      <c r="AA13" s="13"/>
      <c r="AB13" s="17"/>
      <c r="AC13" s="17"/>
      <c r="AD13" s="18"/>
      <c r="AE13" s="25"/>
      <c r="AF13" s="9"/>
      <c r="AG13" s="25"/>
      <c r="AH13" s="108"/>
      <c r="AI13" s="25"/>
      <c r="AJ13" s="19"/>
      <c r="AK13" s="180"/>
      <c r="AL13" s="19"/>
      <c r="AM13" s="180"/>
      <c r="AN13" s="24"/>
    </row>
    <row r="14" spans="1:40" s="97" customFormat="1" ht="39" customHeight="1" x14ac:dyDescent="0.25">
      <c r="A14" s="51"/>
      <c r="B14" s="2" t="s">
        <v>2</v>
      </c>
      <c r="C14" s="1" t="s">
        <v>160</v>
      </c>
      <c r="D14" s="118" t="s">
        <v>165</v>
      </c>
      <c r="E14" s="184">
        <v>208681</v>
      </c>
      <c r="F14" s="124" t="s">
        <v>2</v>
      </c>
      <c r="G14" s="124" t="s">
        <v>2</v>
      </c>
      <c r="H14" s="120"/>
      <c r="I14" s="123" t="s">
        <v>173</v>
      </c>
      <c r="J14" s="119" t="s">
        <v>101</v>
      </c>
      <c r="K14" s="20"/>
      <c r="L14" s="127">
        <v>42946057.390000001</v>
      </c>
      <c r="M14" s="120"/>
      <c r="N14" s="118" t="s">
        <v>137</v>
      </c>
      <c r="O14" s="120"/>
      <c r="P14" s="123" t="s">
        <v>133</v>
      </c>
      <c r="Q14" s="126" t="s">
        <v>142</v>
      </c>
      <c r="R14" s="122" t="s">
        <v>143</v>
      </c>
      <c r="S14" s="120"/>
      <c r="T14" s="125" t="s">
        <v>134</v>
      </c>
      <c r="U14" s="126" t="s">
        <v>136</v>
      </c>
      <c r="V14" s="126" t="s">
        <v>135</v>
      </c>
      <c r="W14" s="126" t="s">
        <v>136</v>
      </c>
      <c r="X14" s="126" t="s">
        <v>136</v>
      </c>
      <c r="Y14" s="122" t="s">
        <v>136</v>
      </c>
      <c r="Z14" s="120"/>
      <c r="AA14" s="123" t="s">
        <v>31</v>
      </c>
      <c r="AB14" s="126" t="s">
        <v>2</v>
      </c>
      <c r="AC14" s="126" t="s">
        <v>2</v>
      </c>
      <c r="AD14" s="117" t="s">
        <v>2</v>
      </c>
      <c r="AE14" s="120"/>
      <c r="AF14" s="121" t="s">
        <v>2</v>
      </c>
      <c r="AG14" s="120"/>
      <c r="AH14" s="129" t="s">
        <v>169</v>
      </c>
      <c r="AI14" s="120"/>
      <c r="AJ14" s="125">
        <v>40603</v>
      </c>
      <c r="AK14" s="122">
        <v>43921</v>
      </c>
      <c r="AL14" s="125">
        <v>40603</v>
      </c>
      <c r="AM14" s="122">
        <v>44286</v>
      </c>
      <c r="AN14" s="116">
        <f>AM14-AL14</f>
        <v>3683</v>
      </c>
    </row>
    <row r="15" spans="1:40" s="152" customFormat="1" ht="39" customHeight="1" x14ac:dyDescent="0.25">
      <c r="A15" s="51"/>
      <c r="B15" s="9" t="s">
        <v>129</v>
      </c>
      <c r="C15" s="186" t="s">
        <v>130</v>
      </c>
      <c r="D15" s="177"/>
      <c r="E15" s="177"/>
      <c r="F15" s="177"/>
      <c r="G15" s="177"/>
      <c r="H15" s="25"/>
      <c r="I15" s="11"/>
      <c r="J15" s="12"/>
      <c r="K15" s="20"/>
      <c r="L15" s="185"/>
      <c r="M15" s="25"/>
      <c r="N15" s="177"/>
      <c r="O15" s="25"/>
      <c r="P15" s="13"/>
      <c r="Q15" s="179"/>
      <c r="R15" s="179"/>
      <c r="S15" s="25"/>
      <c r="T15" s="178"/>
      <c r="U15" s="16"/>
      <c r="V15" s="16"/>
      <c r="W15" s="16"/>
      <c r="X15" s="16"/>
      <c r="Y15" s="16"/>
      <c r="Z15" s="25"/>
      <c r="AA15" s="13"/>
      <c r="AB15" s="17"/>
      <c r="AC15" s="17"/>
      <c r="AD15" s="18"/>
      <c r="AE15" s="25"/>
      <c r="AF15" s="9"/>
      <c r="AG15" s="25"/>
      <c r="AH15" s="108"/>
      <c r="AI15" s="25"/>
      <c r="AJ15" s="19"/>
      <c r="AK15" s="180"/>
      <c r="AL15" s="19"/>
      <c r="AM15" s="180"/>
      <c r="AN15" s="24"/>
    </row>
    <row r="16" spans="1:40" s="97" customFormat="1" ht="39" customHeight="1" x14ac:dyDescent="0.25">
      <c r="A16" s="51"/>
      <c r="B16" s="2" t="s">
        <v>2</v>
      </c>
      <c r="C16" s="1" t="s">
        <v>161</v>
      </c>
      <c r="D16" s="118" t="s">
        <v>165</v>
      </c>
      <c r="E16" s="184">
        <v>62556</v>
      </c>
      <c r="F16" s="124" t="s">
        <v>2</v>
      </c>
      <c r="G16" s="124" t="s">
        <v>2</v>
      </c>
      <c r="H16" s="120"/>
      <c r="I16" s="123" t="s">
        <v>173</v>
      </c>
      <c r="J16" s="119" t="s">
        <v>101</v>
      </c>
      <c r="K16" s="20"/>
      <c r="L16" s="127">
        <v>12076598.310000001</v>
      </c>
      <c r="M16" s="120"/>
      <c r="N16" s="118" t="s">
        <v>137</v>
      </c>
      <c r="O16" s="120"/>
      <c r="P16" s="123" t="s">
        <v>133</v>
      </c>
      <c r="Q16" s="126" t="s">
        <v>142</v>
      </c>
      <c r="R16" s="122" t="s">
        <v>143</v>
      </c>
      <c r="S16" s="120"/>
      <c r="T16" s="125" t="s">
        <v>134</v>
      </c>
      <c r="U16" s="126" t="s">
        <v>136</v>
      </c>
      <c r="V16" s="126" t="s">
        <v>135</v>
      </c>
      <c r="W16" s="126" t="s">
        <v>136</v>
      </c>
      <c r="X16" s="126" t="s">
        <v>136</v>
      </c>
      <c r="Y16" s="122" t="s">
        <v>136</v>
      </c>
      <c r="Z16" s="120"/>
      <c r="AA16" s="123" t="s">
        <v>31</v>
      </c>
      <c r="AB16" s="126" t="s">
        <v>2</v>
      </c>
      <c r="AC16" s="126" t="s">
        <v>2</v>
      </c>
      <c r="AD16" s="117" t="s">
        <v>2</v>
      </c>
      <c r="AE16" s="120"/>
      <c r="AF16" s="121" t="s">
        <v>2</v>
      </c>
      <c r="AG16" s="120"/>
      <c r="AH16" s="129" t="s">
        <v>170</v>
      </c>
      <c r="AI16" s="120"/>
      <c r="AJ16" s="125">
        <v>40603</v>
      </c>
      <c r="AK16" s="122">
        <v>43921</v>
      </c>
      <c r="AL16" s="125">
        <v>40603</v>
      </c>
      <c r="AM16" s="122">
        <v>44286</v>
      </c>
      <c r="AN16" s="116">
        <f>AM16-AL16</f>
        <v>3683</v>
      </c>
    </row>
    <row r="17" spans="1:40" s="152" customFormat="1" ht="39" customHeight="1" x14ac:dyDescent="0.25">
      <c r="A17" s="51"/>
      <c r="B17" s="9" t="s">
        <v>155</v>
      </c>
      <c r="C17" s="186" t="s">
        <v>156</v>
      </c>
      <c r="D17" s="177"/>
      <c r="E17" s="177"/>
      <c r="F17" s="177"/>
      <c r="G17" s="177"/>
      <c r="H17" s="25"/>
      <c r="I17" s="11"/>
      <c r="J17" s="12"/>
      <c r="K17" s="20"/>
      <c r="L17" s="185"/>
      <c r="M17" s="25"/>
      <c r="N17" s="177"/>
      <c r="O17" s="25"/>
      <c r="P17" s="13"/>
      <c r="Q17" s="179"/>
      <c r="R17" s="179"/>
      <c r="S17" s="25"/>
      <c r="T17" s="178"/>
      <c r="U17" s="16"/>
      <c r="V17" s="16"/>
      <c r="W17" s="16"/>
      <c r="X17" s="16"/>
      <c r="Y17" s="16"/>
      <c r="Z17" s="25"/>
      <c r="AA17" s="13"/>
      <c r="AB17" s="17"/>
      <c r="AC17" s="17"/>
      <c r="AD17" s="18"/>
      <c r="AE17" s="25"/>
      <c r="AF17" s="9"/>
      <c r="AG17" s="25"/>
      <c r="AH17" s="108"/>
      <c r="AI17" s="25"/>
      <c r="AJ17" s="19"/>
      <c r="AK17" s="180"/>
      <c r="AL17" s="19"/>
      <c r="AM17" s="180"/>
      <c r="AN17" s="24"/>
    </row>
    <row r="18" spans="1:40" s="97" customFormat="1" ht="39" customHeight="1" x14ac:dyDescent="0.25">
      <c r="A18" s="51"/>
      <c r="B18" s="2" t="s">
        <v>157</v>
      </c>
      <c r="C18" s="1" t="s">
        <v>144</v>
      </c>
      <c r="D18" s="118" t="s">
        <v>139</v>
      </c>
      <c r="E18" s="184">
        <v>4</v>
      </c>
      <c r="F18" s="124" t="s">
        <v>174</v>
      </c>
      <c r="G18" s="124" t="s">
        <v>174</v>
      </c>
      <c r="H18" s="120"/>
      <c r="I18" s="123" t="s">
        <v>101</v>
      </c>
      <c r="J18" s="119" t="s">
        <v>101</v>
      </c>
      <c r="K18" s="20"/>
      <c r="L18" s="127">
        <v>332708.76</v>
      </c>
      <c r="M18" s="120"/>
      <c r="N18" s="118" t="s">
        <v>30</v>
      </c>
      <c r="O18" s="120"/>
      <c r="P18" s="123" t="s">
        <v>31</v>
      </c>
      <c r="Q18" s="126" t="s">
        <v>31</v>
      </c>
      <c r="R18" s="122" t="s">
        <v>31</v>
      </c>
      <c r="S18" s="120"/>
      <c r="T18" s="125" t="s">
        <v>31</v>
      </c>
      <c r="U18" s="126" t="s">
        <v>136</v>
      </c>
      <c r="V18" s="126" t="s">
        <v>136</v>
      </c>
      <c r="W18" s="126" t="s">
        <v>136</v>
      </c>
      <c r="X18" s="126" t="s">
        <v>136</v>
      </c>
      <c r="Y18" s="122" t="s">
        <v>136</v>
      </c>
      <c r="Z18" s="120"/>
      <c r="AA18" s="123" t="s">
        <v>31</v>
      </c>
      <c r="AB18" s="126" t="s">
        <v>2</v>
      </c>
      <c r="AC18" s="126" t="s">
        <v>2</v>
      </c>
      <c r="AD18" s="117" t="s">
        <v>2</v>
      </c>
      <c r="AE18" s="120"/>
      <c r="AF18" s="121" t="s">
        <v>2</v>
      </c>
      <c r="AG18" s="120"/>
      <c r="AH18" s="129" t="s">
        <v>163</v>
      </c>
      <c r="AI18" s="120"/>
      <c r="AJ18" s="125">
        <v>44593</v>
      </c>
      <c r="AK18" s="122">
        <v>44620</v>
      </c>
      <c r="AL18" s="125"/>
      <c r="AM18" s="122"/>
      <c r="AN18" s="116">
        <v>27</v>
      </c>
    </row>
    <row r="19" spans="1:40" s="97" customFormat="1" ht="39" customHeight="1" x14ac:dyDescent="0.25">
      <c r="A19" s="51"/>
      <c r="B19" s="111" t="s">
        <v>175</v>
      </c>
      <c r="C19" s="165" t="s">
        <v>176</v>
      </c>
      <c r="D19" s="112" t="s">
        <v>139</v>
      </c>
      <c r="E19" s="104" t="s">
        <v>2</v>
      </c>
      <c r="F19" s="104" t="s">
        <v>2</v>
      </c>
      <c r="G19" s="104" t="s">
        <v>2</v>
      </c>
      <c r="H19" s="120"/>
      <c r="I19" s="123" t="s">
        <v>177</v>
      </c>
      <c r="J19" s="119" t="s">
        <v>101</v>
      </c>
      <c r="K19" s="20"/>
      <c r="L19" s="127">
        <v>3493028.88</v>
      </c>
      <c r="M19" s="120"/>
      <c r="N19" s="118" t="s">
        <v>186</v>
      </c>
      <c r="O19" s="120"/>
      <c r="P19" s="123" t="s">
        <v>31</v>
      </c>
      <c r="Q19" s="126" t="s">
        <v>31</v>
      </c>
      <c r="R19" s="122" t="s">
        <v>31</v>
      </c>
      <c r="S19" s="120"/>
      <c r="T19" s="125" t="s">
        <v>31</v>
      </c>
      <c r="U19" s="126" t="s">
        <v>136</v>
      </c>
      <c r="V19" s="126" t="s">
        <v>136</v>
      </c>
      <c r="W19" s="126" t="s">
        <v>136</v>
      </c>
      <c r="X19" s="126" t="s">
        <v>136</v>
      </c>
      <c r="Y19" s="122" t="s">
        <v>136</v>
      </c>
      <c r="Z19" s="120"/>
      <c r="AA19" s="123" t="s">
        <v>31</v>
      </c>
      <c r="AB19" s="126" t="s">
        <v>2</v>
      </c>
      <c r="AC19" s="126" t="s">
        <v>2</v>
      </c>
      <c r="AD19" s="117" t="s">
        <v>2</v>
      </c>
      <c r="AE19" s="120"/>
      <c r="AF19" s="121" t="s">
        <v>2</v>
      </c>
      <c r="AG19" s="120"/>
      <c r="AH19" s="129" t="s">
        <v>2</v>
      </c>
      <c r="AI19" s="120"/>
      <c r="AJ19" s="125">
        <v>43891</v>
      </c>
      <c r="AK19" s="122">
        <v>44620</v>
      </c>
      <c r="AL19" s="125">
        <v>43891</v>
      </c>
      <c r="AM19" s="122"/>
      <c r="AN19" s="116">
        <v>364</v>
      </c>
    </row>
    <row r="20" spans="1:40" s="152" customFormat="1" ht="39" customHeight="1" x14ac:dyDescent="0.25">
      <c r="A20" s="51"/>
      <c r="B20" s="9" t="s">
        <v>131</v>
      </c>
      <c r="C20" s="186" t="s">
        <v>132</v>
      </c>
      <c r="D20" s="177"/>
      <c r="E20" s="177"/>
      <c r="F20" s="177"/>
      <c r="G20" s="177"/>
      <c r="H20" s="25"/>
      <c r="I20" s="11"/>
      <c r="J20" s="12"/>
      <c r="K20" s="20"/>
      <c r="L20" s="185"/>
      <c r="M20" s="25"/>
      <c r="N20" s="177"/>
      <c r="O20" s="25"/>
      <c r="P20" s="13"/>
      <c r="Q20" s="179"/>
      <c r="R20" s="179"/>
      <c r="S20" s="25"/>
      <c r="T20" s="178"/>
      <c r="U20" s="16"/>
      <c r="V20" s="16"/>
      <c r="W20" s="16"/>
      <c r="X20" s="16"/>
      <c r="Y20" s="16"/>
      <c r="Z20" s="25"/>
      <c r="AA20" s="13"/>
      <c r="AB20" s="17"/>
      <c r="AC20" s="17"/>
      <c r="AD20" s="18"/>
      <c r="AE20" s="25"/>
      <c r="AF20" s="9"/>
      <c r="AG20" s="25"/>
      <c r="AH20" s="108"/>
      <c r="AI20" s="25"/>
      <c r="AJ20" s="19"/>
      <c r="AK20" s="180"/>
      <c r="AL20" s="19"/>
      <c r="AM20" s="180"/>
      <c r="AN20" s="24"/>
    </row>
    <row r="21" spans="1:40" s="97" customFormat="1" ht="39" customHeight="1" x14ac:dyDescent="0.25">
      <c r="A21" s="51"/>
      <c r="B21" s="2" t="s">
        <v>2</v>
      </c>
      <c r="C21" s="1" t="s">
        <v>158</v>
      </c>
      <c r="D21" s="118" t="s">
        <v>139</v>
      </c>
      <c r="E21" s="184">
        <v>1</v>
      </c>
      <c r="F21" s="124" t="s">
        <v>2</v>
      </c>
      <c r="G21" s="124" t="s">
        <v>2</v>
      </c>
      <c r="H21" s="120"/>
      <c r="I21" s="123" t="s">
        <v>101</v>
      </c>
      <c r="J21" s="119" t="s">
        <v>101</v>
      </c>
      <c r="K21" s="20"/>
      <c r="L21" s="127">
        <v>180000</v>
      </c>
      <c r="M21" s="120"/>
      <c r="N21" s="188" t="s">
        <v>30</v>
      </c>
      <c r="O21" s="120"/>
      <c r="P21" s="123" t="s">
        <v>133</v>
      </c>
      <c r="Q21" s="126" t="s">
        <v>191</v>
      </c>
      <c r="R21" s="122" t="s">
        <v>193</v>
      </c>
      <c r="S21" s="120"/>
      <c r="T21" s="125" t="s">
        <v>194</v>
      </c>
      <c r="U21" s="126">
        <v>44158</v>
      </c>
      <c r="V21" s="126" t="s">
        <v>135</v>
      </c>
      <c r="W21" s="126" t="s">
        <v>2</v>
      </c>
      <c r="X21" s="126" t="s">
        <v>2</v>
      </c>
      <c r="Y21" s="122" t="s">
        <v>2</v>
      </c>
      <c r="Z21" s="120"/>
      <c r="AA21" s="123" t="s">
        <v>195</v>
      </c>
      <c r="AB21" s="126" t="s">
        <v>2</v>
      </c>
      <c r="AC21" s="126" t="s">
        <v>2</v>
      </c>
      <c r="AD21" s="117" t="s">
        <v>2</v>
      </c>
      <c r="AE21" s="120"/>
      <c r="AF21" s="121" t="s">
        <v>2</v>
      </c>
      <c r="AG21" s="120"/>
      <c r="AH21" s="129" t="s">
        <v>2</v>
      </c>
      <c r="AI21" s="120"/>
      <c r="AJ21" s="125">
        <v>44593</v>
      </c>
      <c r="AK21" s="122">
        <v>44620</v>
      </c>
      <c r="AL21" s="125"/>
      <c r="AM21" s="122"/>
      <c r="AN21" s="116">
        <f>AK21-AJ21</f>
        <v>27</v>
      </c>
    </row>
    <row r="22" spans="1:40" s="97" customFormat="1" ht="39" customHeight="1" x14ac:dyDescent="0.25">
      <c r="A22" s="51"/>
      <c r="B22" s="2" t="s">
        <v>2</v>
      </c>
      <c r="C22" s="1" t="s">
        <v>159</v>
      </c>
      <c r="D22" s="118" t="s">
        <v>139</v>
      </c>
      <c r="E22" s="184">
        <v>1</v>
      </c>
      <c r="F22" s="124" t="s">
        <v>2</v>
      </c>
      <c r="G22" s="124" t="s">
        <v>2</v>
      </c>
      <c r="H22" s="120"/>
      <c r="I22" s="123" t="s">
        <v>101</v>
      </c>
      <c r="J22" s="119" t="s">
        <v>101</v>
      </c>
      <c r="K22" s="20"/>
      <c r="L22" s="127">
        <v>180000</v>
      </c>
      <c r="M22" s="120"/>
      <c r="N22" s="188" t="s">
        <v>30</v>
      </c>
      <c r="O22" s="120"/>
      <c r="P22" s="123" t="s">
        <v>133</v>
      </c>
      <c r="Q22" s="126" t="s">
        <v>192</v>
      </c>
      <c r="R22" s="122" t="s">
        <v>193</v>
      </c>
      <c r="S22" s="120"/>
      <c r="T22" s="125" t="s">
        <v>194</v>
      </c>
      <c r="U22" s="126">
        <v>44158</v>
      </c>
      <c r="V22" s="126" t="s">
        <v>135</v>
      </c>
      <c r="W22" s="126" t="s">
        <v>2</v>
      </c>
      <c r="X22" s="126" t="s">
        <v>2</v>
      </c>
      <c r="Y22" s="122" t="s">
        <v>2</v>
      </c>
      <c r="Z22" s="120"/>
      <c r="AA22" s="123" t="s">
        <v>195</v>
      </c>
      <c r="AB22" s="126" t="s">
        <v>2</v>
      </c>
      <c r="AC22" s="126" t="s">
        <v>2</v>
      </c>
      <c r="AD22" s="117" t="s">
        <v>2</v>
      </c>
      <c r="AE22" s="120"/>
      <c r="AF22" s="121" t="s">
        <v>2</v>
      </c>
      <c r="AG22" s="120"/>
      <c r="AH22" s="129" t="s">
        <v>2</v>
      </c>
      <c r="AI22" s="120"/>
      <c r="AJ22" s="125">
        <v>44593</v>
      </c>
      <c r="AK22" s="122">
        <v>44620</v>
      </c>
      <c r="AL22" s="125"/>
      <c r="AM22" s="122"/>
      <c r="AN22" s="116">
        <f>AK22-AJ22</f>
        <v>27</v>
      </c>
    </row>
    <row r="23" spans="1:40" s="97" customFormat="1" ht="39" customHeight="1" x14ac:dyDescent="0.25">
      <c r="A23" s="51"/>
      <c r="B23" s="2">
        <v>1</v>
      </c>
      <c r="C23" s="1" t="s">
        <v>145</v>
      </c>
      <c r="D23" s="118" t="s">
        <v>139</v>
      </c>
      <c r="E23" s="184">
        <v>1</v>
      </c>
      <c r="F23" s="124" t="s">
        <v>2</v>
      </c>
      <c r="G23" s="124" t="s">
        <v>2</v>
      </c>
      <c r="H23" s="120"/>
      <c r="I23" s="123" t="s">
        <v>101</v>
      </c>
      <c r="J23" s="119" t="s">
        <v>101</v>
      </c>
      <c r="K23" s="20"/>
      <c r="L23" s="127">
        <v>12603526.970000001</v>
      </c>
      <c r="M23" s="120"/>
      <c r="N23" s="118" t="s">
        <v>30</v>
      </c>
      <c r="O23" s="120"/>
      <c r="P23" s="123" t="s">
        <v>185</v>
      </c>
      <c r="Q23" s="126" t="s">
        <v>2</v>
      </c>
      <c r="R23" s="122" t="s">
        <v>2</v>
      </c>
      <c r="S23" s="120"/>
      <c r="T23" s="125" t="s">
        <v>2</v>
      </c>
      <c r="U23" s="126" t="s">
        <v>2</v>
      </c>
      <c r="V23" s="126" t="s">
        <v>2</v>
      </c>
      <c r="W23" s="126" t="s">
        <v>2</v>
      </c>
      <c r="X23" s="126" t="s">
        <v>2</v>
      </c>
      <c r="Y23" s="122" t="s">
        <v>2</v>
      </c>
      <c r="Z23" s="120"/>
      <c r="AA23" s="123" t="s">
        <v>138</v>
      </c>
      <c r="AB23" s="126">
        <v>40947</v>
      </c>
      <c r="AC23" s="126">
        <v>41611</v>
      </c>
      <c r="AD23" s="117"/>
      <c r="AE23" s="120"/>
      <c r="AF23" s="121" t="s">
        <v>149</v>
      </c>
      <c r="AG23" s="120"/>
      <c r="AH23" s="129" t="s">
        <v>162</v>
      </c>
      <c r="AI23" s="120"/>
      <c r="AJ23" s="125">
        <v>44593</v>
      </c>
      <c r="AK23" s="122">
        <v>44620</v>
      </c>
      <c r="AL23" s="125"/>
      <c r="AM23" s="122"/>
      <c r="AN23" s="116">
        <v>27</v>
      </c>
    </row>
    <row r="24" spans="1:40" s="97" customFormat="1" ht="39" customHeight="1" x14ac:dyDescent="0.25">
      <c r="A24" s="51"/>
      <c r="B24" s="2">
        <v>2</v>
      </c>
      <c r="C24" s="1" t="s">
        <v>146</v>
      </c>
      <c r="D24" s="118" t="s">
        <v>139</v>
      </c>
      <c r="E24" s="184">
        <v>1</v>
      </c>
      <c r="F24" s="124" t="s">
        <v>2</v>
      </c>
      <c r="G24" s="124" t="s">
        <v>2</v>
      </c>
      <c r="H24" s="120"/>
      <c r="I24" s="123" t="s">
        <v>101</v>
      </c>
      <c r="J24" s="119" t="s">
        <v>101</v>
      </c>
      <c r="K24" s="20"/>
      <c r="L24" s="127">
        <v>9821512.8499999996</v>
      </c>
      <c r="M24" s="120"/>
      <c r="N24" s="118" t="s">
        <v>30</v>
      </c>
      <c r="O24" s="120"/>
      <c r="P24" s="123" t="s">
        <v>185</v>
      </c>
      <c r="Q24" s="126" t="s">
        <v>2</v>
      </c>
      <c r="R24" s="122" t="s">
        <v>2</v>
      </c>
      <c r="S24" s="120"/>
      <c r="T24" s="125" t="s">
        <v>2</v>
      </c>
      <c r="U24" s="126" t="s">
        <v>2</v>
      </c>
      <c r="V24" s="126" t="s">
        <v>2</v>
      </c>
      <c r="W24" s="126" t="s">
        <v>2</v>
      </c>
      <c r="X24" s="126" t="s">
        <v>2</v>
      </c>
      <c r="Y24" s="122" t="s">
        <v>2</v>
      </c>
      <c r="Z24" s="120"/>
      <c r="AA24" s="123" t="s">
        <v>138</v>
      </c>
      <c r="AB24" s="126">
        <v>40947</v>
      </c>
      <c r="AC24" s="126">
        <v>41611</v>
      </c>
      <c r="AD24" s="117"/>
      <c r="AE24" s="120"/>
      <c r="AF24" s="121" t="s">
        <v>150</v>
      </c>
      <c r="AG24" s="120"/>
      <c r="AH24" s="129" t="s">
        <v>162</v>
      </c>
      <c r="AI24" s="120"/>
      <c r="AJ24" s="125">
        <v>44593</v>
      </c>
      <c r="AK24" s="122">
        <v>44620</v>
      </c>
      <c r="AL24" s="125"/>
      <c r="AM24" s="122"/>
      <c r="AN24" s="116">
        <v>27</v>
      </c>
    </row>
    <row r="25" spans="1:40" s="97" customFormat="1" ht="39" customHeight="1" x14ac:dyDescent="0.25">
      <c r="A25" s="51"/>
      <c r="B25" s="2">
        <v>3</v>
      </c>
      <c r="C25" s="1" t="s">
        <v>147</v>
      </c>
      <c r="D25" s="118" t="s">
        <v>139</v>
      </c>
      <c r="E25" s="184">
        <v>1</v>
      </c>
      <c r="F25" s="124" t="s">
        <v>2</v>
      </c>
      <c r="G25" s="124" t="s">
        <v>2</v>
      </c>
      <c r="H25" s="120"/>
      <c r="I25" s="123" t="s">
        <v>101</v>
      </c>
      <c r="J25" s="119" t="s">
        <v>101</v>
      </c>
      <c r="K25" s="20"/>
      <c r="L25" s="127">
        <v>6200056.8099999996</v>
      </c>
      <c r="M25" s="120"/>
      <c r="N25" s="118" t="s">
        <v>30</v>
      </c>
      <c r="O25" s="120"/>
      <c r="P25" s="123" t="s">
        <v>185</v>
      </c>
      <c r="Q25" s="126" t="s">
        <v>2</v>
      </c>
      <c r="R25" s="122" t="s">
        <v>2</v>
      </c>
      <c r="S25" s="120"/>
      <c r="T25" s="125" t="s">
        <v>2</v>
      </c>
      <c r="U25" s="126" t="s">
        <v>2</v>
      </c>
      <c r="V25" s="126" t="s">
        <v>2</v>
      </c>
      <c r="W25" s="126" t="s">
        <v>2</v>
      </c>
      <c r="X25" s="126" t="s">
        <v>2</v>
      </c>
      <c r="Y25" s="122" t="s">
        <v>2</v>
      </c>
      <c r="Z25" s="120"/>
      <c r="AA25" s="123" t="s">
        <v>138</v>
      </c>
      <c r="AB25" s="126">
        <v>41057</v>
      </c>
      <c r="AC25" s="126">
        <v>41305</v>
      </c>
      <c r="AD25" s="117"/>
      <c r="AE25" s="120"/>
      <c r="AF25" s="121" t="s">
        <v>166</v>
      </c>
      <c r="AG25" s="120"/>
      <c r="AH25" s="129" t="s">
        <v>172</v>
      </c>
      <c r="AI25" s="120"/>
      <c r="AJ25" s="125">
        <v>44593</v>
      </c>
      <c r="AK25" s="122">
        <v>44620</v>
      </c>
      <c r="AL25" s="125"/>
      <c r="AM25" s="122"/>
      <c r="AN25" s="116">
        <v>27</v>
      </c>
    </row>
    <row r="26" spans="1:40" s="97" customFormat="1" ht="39" customHeight="1" x14ac:dyDescent="0.25">
      <c r="A26" s="51"/>
      <c r="B26" s="111">
        <v>4</v>
      </c>
      <c r="C26" s="165" t="s">
        <v>148</v>
      </c>
      <c r="D26" s="112" t="s">
        <v>139</v>
      </c>
      <c r="E26" s="184">
        <v>1</v>
      </c>
      <c r="F26" s="104" t="s">
        <v>2</v>
      </c>
      <c r="G26" s="104" t="s">
        <v>2</v>
      </c>
      <c r="H26" s="120"/>
      <c r="I26" s="123" t="s">
        <v>101</v>
      </c>
      <c r="J26" s="119" t="s">
        <v>101</v>
      </c>
      <c r="K26" s="20"/>
      <c r="L26" s="127">
        <v>6462900.7599999998</v>
      </c>
      <c r="M26" s="120"/>
      <c r="N26" s="118" t="s">
        <v>30</v>
      </c>
      <c r="O26" s="120"/>
      <c r="P26" s="123" t="s">
        <v>185</v>
      </c>
      <c r="Q26" s="126" t="s">
        <v>2</v>
      </c>
      <c r="R26" s="122" t="s">
        <v>2</v>
      </c>
      <c r="S26" s="120"/>
      <c r="T26" s="125" t="s">
        <v>2</v>
      </c>
      <c r="U26" s="126" t="s">
        <v>2</v>
      </c>
      <c r="V26" s="126" t="s">
        <v>2</v>
      </c>
      <c r="W26" s="126" t="s">
        <v>2</v>
      </c>
      <c r="X26" s="126" t="s">
        <v>2</v>
      </c>
      <c r="Y26" s="122" t="s">
        <v>2</v>
      </c>
      <c r="Z26" s="120"/>
      <c r="AA26" s="123" t="s">
        <v>138</v>
      </c>
      <c r="AB26" s="126">
        <v>40947</v>
      </c>
      <c r="AC26" s="126">
        <v>41752</v>
      </c>
      <c r="AD26" s="117"/>
      <c r="AE26" s="120"/>
      <c r="AF26" s="121" t="s">
        <v>151</v>
      </c>
      <c r="AG26" s="120"/>
      <c r="AH26" s="129" t="s">
        <v>172</v>
      </c>
      <c r="AI26" s="120"/>
      <c r="AJ26" s="125">
        <v>44593</v>
      </c>
      <c r="AK26" s="122">
        <v>44620</v>
      </c>
      <c r="AL26" s="125"/>
      <c r="AM26" s="122"/>
      <c r="AN26" s="116">
        <v>27</v>
      </c>
    </row>
    <row r="27" spans="1:40" s="152" customFormat="1" ht="39" customHeight="1" x14ac:dyDescent="0.25">
      <c r="A27" s="51"/>
      <c r="B27" s="9" t="s">
        <v>152</v>
      </c>
      <c r="C27" s="186" t="s">
        <v>153</v>
      </c>
      <c r="D27" s="177"/>
      <c r="E27" s="177"/>
      <c r="F27" s="177"/>
      <c r="G27" s="177"/>
      <c r="H27" s="25"/>
      <c r="I27" s="11"/>
      <c r="J27" s="12"/>
      <c r="K27" s="20"/>
      <c r="L27" s="185"/>
      <c r="M27" s="25"/>
      <c r="N27" s="177"/>
      <c r="O27" s="25"/>
      <c r="P27" s="13"/>
      <c r="Q27" s="179"/>
      <c r="R27" s="179"/>
      <c r="S27" s="25"/>
      <c r="T27" s="178"/>
      <c r="U27" s="16"/>
      <c r="V27" s="16"/>
      <c r="W27" s="16"/>
      <c r="X27" s="16"/>
      <c r="Y27" s="16"/>
      <c r="Z27" s="25"/>
      <c r="AA27" s="13"/>
      <c r="AB27" s="17"/>
      <c r="AC27" s="17"/>
      <c r="AD27" s="18"/>
      <c r="AE27" s="25"/>
      <c r="AF27" s="9"/>
      <c r="AG27" s="25"/>
      <c r="AH27" s="108"/>
      <c r="AI27" s="25"/>
      <c r="AJ27" s="19"/>
      <c r="AK27" s="180"/>
      <c r="AL27" s="19"/>
      <c r="AM27" s="180"/>
      <c r="AN27" s="24"/>
    </row>
    <row r="28" spans="1:40" s="97" customFormat="1" ht="39" customHeight="1" x14ac:dyDescent="0.25">
      <c r="A28" s="51"/>
      <c r="B28" s="2" t="s">
        <v>152</v>
      </c>
      <c r="C28" s="1" t="s">
        <v>154</v>
      </c>
      <c r="D28" s="118" t="s">
        <v>139</v>
      </c>
      <c r="E28" s="184">
        <v>4</v>
      </c>
      <c r="F28" s="124" t="s">
        <v>174</v>
      </c>
      <c r="G28" s="124" t="s">
        <v>174</v>
      </c>
      <c r="H28" s="120"/>
      <c r="I28" s="123" t="s">
        <v>101</v>
      </c>
      <c r="J28" s="119" t="s">
        <v>101</v>
      </c>
      <c r="K28" s="20"/>
      <c r="L28" s="127">
        <v>2525075.19</v>
      </c>
      <c r="M28" s="120"/>
      <c r="N28" s="118" t="s">
        <v>30</v>
      </c>
      <c r="O28" s="120"/>
      <c r="P28" s="123" t="s">
        <v>31</v>
      </c>
      <c r="Q28" s="126" t="s">
        <v>2</v>
      </c>
      <c r="R28" s="122" t="s">
        <v>2</v>
      </c>
      <c r="S28" s="120"/>
      <c r="T28" s="125" t="s">
        <v>31</v>
      </c>
      <c r="U28" s="126" t="s">
        <v>2</v>
      </c>
      <c r="V28" s="126" t="s">
        <v>2</v>
      </c>
      <c r="W28" s="126" t="s">
        <v>2</v>
      </c>
      <c r="X28" s="126" t="s">
        <v>2</v>
      </c>
      <c r="Y28" s="122" t="s">
        <v>2</v>
      </c>
      <c r="Z28" s="120"/>
      <c r="AA28" s="123" t="s">
        <v>31</v>
      </c>
      <c r="AB28" s="126" t="s">
        <v>2</v>
      </c>
      <c r="AC28" s="126" t="s">
        <v>2</v>
      </c>
      <c r="AD28" s="117" t="s">
        <v>2</v>
      </c>
      <c r="AE28" s="120"/>
      <c r="AF28" s="121" t="s">
        <v>2</v>
      </c>
      <c r="AG28" s="120"/>
      <c r="AH28" s="129" t="s">
        <v>164</v>
      </c>
      <c r="AI28" s="120"/>
      <c r="AJ28" s="125">
        <v>44593</v>
      </c>
      <c r="AK28" s="122">
        <v>44620</v>
      </c>
      <c r="AL28" s="125"/>
      <c r="AM28" s="122"/>
      <c r="AN28" s="116">
        <v>27</v>
      </c>
    </row>
    <row r="29" spans="1:40" ht="39" customHeight="1" x14ac:dyDescent="0.25">
      <c r="A29" s="50"/>
      <c r="B29" s="9" t="s">
        <v>97</v>
      </c>
      <c r="C29" s="186" t="s">
        <v>99</v>
      </c>
      <c r="D29" s="10"/>
      <c r="E29" s="10"/>
      <c r="F29" s="10"/>
      <c r="G29" s="10"/>
      <c r="H29" s="25"/>
      <c r="I29" s="11"/>
      <c r="J29" s="12"/>
      <c r="K29" s="20"/>
      <c r="L29" s="23"/>
      <c r="M29" s="25"/>
      <c r="N29" s="10"/>
      <c r="O29" s="25"/>
      <c r="P29" s="13"/>
      <c r="Q29" s="14"/>
      <c r="R29" s="14"/>
      <c r="S29" s="25"/>
      <c r="T29" s="15"/>
      <c r="U29" s="16"/>
      <c r="V29" s="16"/>
      <c r="W29" s="16"/>
      <c r="X29" s="16"/>
      <c r="Y29" s="16"/>
      <c r="Z29" s="25"/>
      <c r="AA29" s="13"/>
      <c r="AB29" s="17"/>
      <c r="AC29" s="17"/>
      <c r="AD29" s="18"/>
      <c r="AE29" s="25"/>
      <c r="AF29" s="9"/>
      <c r="AG29" s="25"/>
      <c r="AH29" s="108"/>
      <c r="AI29" s="25"/>
      <c r="AJ29" s="19"/>
      <c r="AK29" s="22"/>
      <c r="AL29" s="19"/>
      <c r="AM29" s="22"/>
      <c r="AN29" s="24"/>
    </row>
    <row r="30" spans="1:40" s="97" customFormat="1" ht="39" customHeight="1" x14ac:dyDescent="0.25">
      <c r="A30" s="50"/>
      <c r="B30" s="111" t="s">
        <v>98</v>
      </c>
      <c r="C30" s="165" t="s">
        <v>100</v>
      </c>
      <c r="D30" s="112" t="s">
        <v>2</v>
      </c>
      <c r="E30" s="173" t="s">
        <v>2</v>
      </c>
      <c r="F30" s="104" t="s">
        <v>2</v>
      </c>
      <c r="G30" s="104" t="s">
        <v>2</v>
      </c>
      <c r="H30" s="21"/>
      <c r="I30" s="109" t="s">
        <v>101</v>
      </c>
      <c r="J30" s="105" t="s">
        <v>101</v>
      </c>
      <c r="K30" s="20"/>
      <c r="L30" s="102">
        <v>216857.58</v>
      </c>
      <c r="M30" s="21"/>
      <c r="N30" s="112" t="s">
        <v>137</v>
      </c>
      <c r="O30" s="21"/>
      <c r="P30" s="109" t="s">
        <v>31</v>
      </c>
      <c r="Q30" s="115" t="s">
        <v>2</v>
      </c>
      <c r="R30" s="106" t="s">
        <v>2</v>
      </c>
      <c r="S30" s="21"/>
      <c r="T30" s="101" t="s">
        <v>31</v>
      </c>
      <c r="U30" s="115" t="s">
        <v>2</v>
      </c>
      <c r="V30" s="115" t="s">
        <v>2</v>
      </c>
      <c r="W30" s="115" t="s">
        <v>2</v>
      </c>
      <c r="X30" s="115" t="s">
        <v>2</v>
      </c>
      <c r="Y30" s="106" t="s">
        <v>2</v>
      </c>
      <c r="Z30" s="21"/>
      <c r="AA30" s="109" t="s">
        <v>31</v>
      </c>
      <c r="AB30" s="115" t="s">
        <v>2</v>
      </c>
      <c r="AC30" s="115" t="s">
        <v>2</v>
      </c>
      <c r="AD30" s="113" t="s">
        <v>2</v>
      </c>
      <c r="AE30" s="21"/>
      <c r="AF30" s="103" t="s">
        <v>2</v>
      </c>
      <c r="AG30" s="21"/>
      <c r="AH30" s="110" t="s">
        <v>2</v>
      </c>
      <c r="AI30" s="21"/>
      <c r="AJ30" s="101">
        <v>44562</v>
      </c>
      <c r="AK30" s="106">
        <v>44620</v>
      </c>
      <c r="AL30" s="101"/>
      <c r="AM30" s="106"/>
      <c r="AN30" s="114">
        <f t="shared" ref="AN30" si="0">AK30-AJ30</f>
        <v>58</v>
      </c>
    </row>
    <row r="31" spans="1:40" ht="5.25" customHeight="1" x14ac:dyDescent="0.25"/>
    <row r="32" spans="1:40" x14ac:dyDescent="0.25"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5" spans="12:12" x14ac:dyDescent="0.25">
      <c r="L35" s="152"/>
    </row>
    <row r="37" spans="12:12" x14ac:dyDescent="0.25">
      <c r="L37" s="152"/>
    </row>
  </sheetData>
  <mergeCells count="19">
    <mergeCell ref="D1:Y1"/>
    <mergeCell ref="AA1:AM1"/>
    <mergeCell ref="B32:P32"/>
    <mergeCell ref="AJ3:AK3"/>
    <mergeCell ref="AL3:AM3"/>
    <mergeCell ref="AN3:AN4"/>
    <mergeCell ref="B3:B4"/>
    <mergeCell ref="C3:C4"/>
    <mergeCell ref="L3:L4"/>
    <mergeCell ref="I3:J3"/>
    <mergeCell ref="AH3:AH4"/>
    <mergeCell ref="N3:N4"/>
    <mergeCell ref="T3:Y3"/>
    <mergeCell ref="AA3:AD3"/>
    <mergeCell ref="P3:R3"/>
    <mergeCell ref="D3:D4"/>
    <mergeCell ref="F3:F4"/>
    <mergeCell ref="G3:G4"/>
    <mergeCell ref="E3:E4"/>
  </mergeCells>
  <pageMargins left="0.25" right="0.25" top="0.38" bottom="0.51" header="0.3" footer="0.3"/>
  <pageSetup paperSize="8" scale="48" fitToWidth="2" fitToHeight="0" pageOrder="overThenDown" orientation="landscape" r:id="rId1"/>
  <headerFooter>
    <oddFooter>&amp;LFONTE: Baseado nas Notas Técnicas nº 048/2015/GEINV/SUINF e nº 059/2015/GEINV/SUINF, referente à 8ª Revisão Ordinária.&amp;CPágina &amp;P de &amp;N</oddFooter>
  </headerFooter>
  <colBreaks count="1" manualBreakCount="1">
    <brk id="25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K126"/>
  <sheetViews>
    <sheetView showGridLines="0" tabSelected="1" view="pageBreakPreview" zoomScale="80" zoomScaleNormal="80" zoomScaleSheetLayoutView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A19" sqref="AA19"/>
    </sheetView>
  </sheetViews>
  <sheetFormatPr defaultRowHeight="15" x14ac:dyDescent="0.25"/>
  <cols>
    <col min="1" max="1" width="4.42578125" customWidth="1"/>
    <col min="2" max="2" width="8.7109375" bestFit="1" customWidth="1"/>
    <col min="3" max="3" width="57.85546875" customWidth="1"/>
    <col min="4" max="5" width="9.42578125" customWidth="1"/>
    <col min="6" max="6" width="1.42578125" customWidth="1"/>
    <col min="7" max="7" width="18.7109375" hidden="1" customWidth="1"/>
    <col min="8" max="8" width="1.42578125" customWidth="1"/>
    <col min="9" max="11" width="15.7109375" customWidth="1"/>
    <col min="12" max="12" width="1.42578125" customWidth="1"/>
    <col min="13" max="15" width="11.5703125" customWidth="1"/>
    <col min="16" max="16" width="1.42578125" customWidth="1"/>
    <col min="17" max="17" width="15.7109375" style="152" customWidth="1"/>
    <col min="18" max="18" width="15.7109375" style="152" hidden="1" customWidth="1"/>
    <col min="19" max="19" width="11.7109375" style="152" customWidth="1"/>
    <col min="20" max="31" width="8.7109375" style="152" customWidth="1"/>
    <col min="32" max="32" width="12.140625" customWidth="1"/>
    <col min="33" max="33" width="16.42578125" hidden="1" customWidth="1"/>
    <col min="34" max="34" width="12.140625" customWidth="1"/>
    <col min="35" max="35" width="16.42578125" hidden="1" customWidth="1"/>
    <col min="36" max="36" width="16.42578125" customWidth="1"/>
    <col min="37" max="37" width="9.28515625" hidden="1" customWidth="1"/>
    <col min="38" max="38" width="8.5703125" hidden="1" customWidth="1"/>
    <col min="39" max="39" width="8.7109375" hidden="1" customWidth="1"/>
    <col min="40" max="40" width="9.42578125" hidden="1" customWidth="1"/>
    <col min="41" max="41" width="10" hidden="1" customWidth="1"/>
    <col min="42" max="42" width="11" hidden="1" customWidth="1"/>
    <col min="43" max="43" width="8.7109375" hidden="1" customWidth="1"/>
    <col min="44" max="44" width="9" hidden="1" customWidth="1"/>
    <col min="45" max="45" width="8.5703125" hidden="1" customWidth="1"/>
    <col min="46" max="46" width="9.42578125" hidden="1" customWidth="1"/>
    <col min="47" max="47" width="8.42578125" hidden="1" customWidth="1"/>
    <col min="48" max="49" width="9" hidden="1" customWidth="1"/>
    <col min="50" max="50" width="13" hidden="1" customWidth="1"/>
    <col min="51" max="51" width="1.42578125" customWidth="1"/>
    <col min="52" max="52" width="12.140625" style="71" hidden="1" customWidth="1"/>
    <col min="53" max="53" width="12.140625" hidden="1" customWidth="1"/>
    <col min="54" max="54" width="46.42578125" hidden="1" customWidth="1"/>
    <col min="56" max="56" width="14.7109375" customWidth="1"/>
  </cols>
  <sheetData>
    <row r="1" spans="2:63" ht="18.75" customHeight="1" x14ac:dyDescent="0.25">
      <c r="AZ1" s="68"/>
      <c r="BA1" s="75" t="s">
        <v>30</v>
      </c>
      <c r="BB1" s="76" t="s">
        <v>44</v>
      </c>
    </row>
    <row r="2" spans="2:63" ht="31.5" customHeight="1" x14ac:dyDescent="0.5">
      <c r="C2" s="210" t="s">
        <v>199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54"/>
      <c r="AZ2" s="69"/>
      <c r="BA2" s="75" t="s">
        <v>45</v>
      </c>
      <c r="BB2" s="76" t="s">
        <v>46</v>
      </c>
      <c r="BC2" s="54"/>
      <c r="BD2" s="54"/>
      <c r="BE2" s="54"/>
      <c r="BF2" s="54"/>
      <c r="BG2" s="54"/>
      <c r="BH2" s="54"/>
      <c r="BI2" s="54"/>
      <c r="BJ2" s="54"/>
      <c r="BK2" s="55"/>
    </row>
    <row r="3" spans="2:63" ht="18.75" customHeight="1" x14ac:dyDescent="0.5"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54"/>
      <c r="AZ3" s="69"/>
      <c r="BA3" s="77" t="s">
        <v>47</v>
      </c>
      <c r="BB3" s="78" t="s">
        <v>48</v>
      </c>
      <c r="BC3" s="54"/>
      <c r="BD3" s="54"/>
      <c r="BE3" s="54"/>
      <c r="BF3" s="54"/>
      <c r="BG3" s="54"/>
      <c r="BH3" s="54"/>
      <c r="BI3" s="54"/>
      <c r="BJ3" s="54"/>
      <c r="BK3" s="55"/>
    </row>
    <row r="4" spans="2:63" ht="33.75" customHeight="1" x14ac:dyDescent="0.25">
      <c r="I4" s="171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I4" s="107"/>
      <c r="AJ4" s="98" t="str">
        <f>$AX$4</f>
        <v>Atualização: 28/02/2022 - (Revisão 00 - 04/03/2022)</v>
      </c>
      <c r="AX4" s="98" t="str">
        <f>'Acompanhamento das obras'!AM2</f>
        <v>Atualização: 28/02/2022 - (Revisão 00 - 04/03/2022)</v>
      </c>
      <c r="AZ4" s="70"/>
      <c r="BA4" s="77" t="s">
        <v>49</v>
      </c>
      <c r="BB4" s="78" t="s">
        <v>50</v>
      </c>
    </row>
    <row r="5" spans="2:63" ht="30.75" customHeight="1" x14ac:dyDescent="0.25">
      <c r="B5" s="203" t="s">
        <v>32</v>
      </c>
      <c r="C5" s="205" t="s">
        <v>1</v>
      </c>
      <c r="D5" s="207" t="s">
        <v>5</v>
      </c>
      <c r="E5" s="209" t="s">
        <v>6</v>
      </c>
      <c r="F5" s="27"/>
      <c r="G5" s="211" t="s">
        <v>8</v>
      </c>
      <c r="H5" s="25"/>
      <c r="I5" s="212" t="s">
        <v>33</v>
      </c>
      <c r="J5" s="213"/>
      <c r="K5" s="214"/>
      <c r="L5" s="31"/>
      <c r="M5" s="215" t="s">
        <v>51</v>
      </c>
      <c r="N5" s="216"/>
      <c r="O5" s="217" t="s">
        <v>29</v>
      </c>
      <c r="P5" s="30"/>
      <c r="Q5" s="219" t="s">
        <v>103</v>
      </c>
      <c r="R5" s="220"/>
      <c r="S5" s="203"/>
      <c r="T5" s="220" t="s">
        <v>104</v>
      </c>
      <c r="U5" s="221"/>
      <c r="V5" s="221"/>
      <c r="W5" s="221"/>
      <c r="X5" s="221"/>
      <c r="Y5" s="221"/>
      <c r="Z5" s="221"/>
      <c r="AA5" s="221"/>
      <c r="AB5" s="221"/>
      <c r="AC5" s="221"/>
      <c r="AD5" s="222"/>
      <c r="AE5" s="222"/>
      <c r="AF5" s="224" t="s">
        <v>34</v>
      </c>
      <c r="AG5" s="224"/>
      <c r="AH5" s="224"/>
      <c r="AI5" s="224"/>
      <c r="AJ5" s="224"/>
      <c r="AK5" s="220" t="s">
        <v>54</v>
      </c>
      <c r="AL5" s="221"/>
      <c r="AM5" s="221"/>
      <c r="AN5" s="221"/>
      <c r="AO5" s="221"/>
      <c r="AP5" s="221"/>
      <c r="AQ5" s="221"/>
      <c r="AR5" s="221"/>
      <c r="AS5" s="221"/>
      <c r="AT5" s="221"/>
      <c r="AU5" s="222"/>
      <c r="AV5" s="222"/>
      <c r="AW5" s="203" t="s">
        <v>53</v>
      </c>
      <c r="AX5" s="203" t="s">
        <v>67</v>
      </c>
      <c r="AZ5" s="211" t="s">
        <v>9</v>
      </c>
    </row>
    <row r="6" spans="2:63" ht="48.75" customHeight="1" x14ac:dyDescent="0.25">
      <c r="B6" s="204"/>
      <c r="C6" s="206"/>
      <c r="D6" s="208"/>
      <c r="E6" s="209"/>
      <c r="F6" s="27"/>
      <c r="G6" s="211"/>
      <c r="H6" s="28"/>
      <c r="I6" s="34" t="s">
        <v>35</v>
      </c>
      <c r="J6" s="35" t="s">
        <v>36</v>
      </c>
      <c r="K6" s="36" t="s">
        <v>37</v>
      </c>
      <c r="L6" s="31"/>
      <c r="M6" s="34" t="s">
        <v>38</v>
      </c>
      <c r="N6" s="37" t="s">
        <v>39</v>
      </c>
      <c r="O6" s="218"/>
      <c r="P6" s="29"/>
      <c r="Q6" s="38" t="s">
        <v>40</v>
      </c>
      <c r="R6" s="39" t="s">
        <v>41</v>
      </c>
      <c r="S6" s="223"/>
      <c r="T6" s="93" t="s">
        <v>105</v>
      </c>
      <c r="U6" s="46" t="s">
        <v>106</v>
      </c>
      <c r="V6" s="46" t="s">
        <v>107</v>
      </c>
      <c r="W6" s="46" t="s">
        <v>108</v>
      </c>
      <c r="X6" s="46" t="s">
        <v>109</v>
      </c>
      <c r="Y6" s="46" t="s">
        <v>110</v>
      </c>
      <c r="Z6" s="46" t="s">
        <v>111</v>
      </c>
      <c r="AA6" s="46" t="s">
        <v>112</v>
      </c>
      <c r="AB6" s="46" t="s">
        <v>113</v>
      </c>
      <c r="AC6" s="46" t="s">
        <v>114</v>
      </c>
      <c r="AD6" s="46" t="s">
        <v>115</v>
      </c>
      <c r="AE6" s="47" t="s">
        <v>116</v>
      </c>
      <c r="AF6" s="225" t="s">
        <v>102</v>
      </c>
      <c r="AG6" s="226"/>
      <c r="AH6" s="225" t="s">
        <v>196</v>
      </c>
      <c r="AI6" s="226"/>
      <c r="AJ6" s="99" t="s">
        <v>16</v>
      </c>
      <c r="AK6" s="93" t="s">
        <v>55</v>
      </c>
      <c r="AL6" s="46" t="s">
        <v>56</v>
      </c>
      <c r="AM6" s="46" t="s">
        <v>57</v>
      </c>
      <c r="AN6" s="46" t="s">
        <v>58</v>
      </c>
      <c r="AO6" s="46" t="s">
        <v>59</v>
      </c>
      <c r="AP6" s="46" t="s">
        <v>60</v>
      </c>
      <c r="AQ6" s="46" t="s">
        <v>61</v>
      </c>
      <c r="AR6" s="46" t="s">
        <v>62</v>
      </c>
      <c r="AS6" s="46" t="s">
        <v>63</v>
      </c>
      <c r="AT6" s="46" t="s">
        <v>64</v>
      </c>
      <c r="AU6" s="46" t="s">
        <v>65</v>
      </c>
      <c r="AV6" s="47" t="s">
        <v>66</v>
      </c>
      <c r="AW6" s="223"/>
      <c r="AX6" s="223"/>
      <c r="AZ6" s="211"/>
    </row>
    <row r="7" spans="2:63" s="152" customFormat="1" ht="18.600000000000001" customHeight="1" x14ac:dyDescent="0.25">
      <c r="B7" s="227" t="str">
        <f>'Acompanhamento das obras'!B5</f>
        <v>5.1.3</v>
      </c>
      <c r="C7" s="229" t="str">
        <f>'Acompanhamento das obras'!C5</f>
        <v>Execução de Ruas Laterais em Pista Simples</v>
      </c>
      <c r="D7" s="250"/>
      <c r="E7" s="250"/>
      <c r="F7" s="26"/>
      <c r="G7" s="252"/>
      <c r="H7" s="25"/>
      <c r="I7" s="231"/>
      <c r="J7" s="233"/>
      <c r="K7" s="235"/>
      <c r="L7" s="25"/>
      <c r="M7" s="270"/>
      <c r="N7" s="254"/>
      <c r="O7" s="227"/>
      <c r="P7" s="30"/>
      <c r="Q7" s="274"/>
      <c r="R7" s="272"/>
      <c r="S7" s="163"/>
      <c r="T7" s="159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159"/>
      <c r="AG7" s="161"/>
      <c r="AH7" s="159"/>
      <c r="AI7" s="161"/>
      <c r="AJ7" s="175"/>
      <c r="AK7" s="86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3"/>
      <c r="AW7" s="57"/>
      <c r="AX7" s="57"/>
      <c r="AZ7" s="244"/>
      <c r="BD7" s="167"/>
    </row>
    <row r="8" spans="2:63" s="152" customFormat="1" ht="18.600000000000001" customHeight="1" x14ac:dyDescent="0.25">
      <c r="B8" s="228"/>
      <c r="C8" s="230"/>
      <c r="D8" s="251"/>
      <c r="E8" s="251"/>
      <c r="F8" s="26"/>
      <c r="G8" s="253"/>
      <c r="H8" s="25"/>
      <c r="I8" s="232"/>
      <c r="J8" s="234"/>
      <c r="K8" s="236"/>
      <c r="L8" s="25"/>
      <c r="M8" s="271"/>
      <c r="N8" s="255"/>
      <c r="O8" s="228"/>
      <c r="P8" s="30"/>
      <c r="Q8" s="275"/>
      <c r="R8" s="273"/>
      <c r="S8" s="164"/>
      <c r="T8" s="160"/>
      <c r="U8" s="58"/>
      <c r="V8" s="58"/>
      <c r="W8" s="58"/>
      <c r="X8" s="58"/>
      <c r="Y8" s="58"/>
      <c r="Z8" s="58"/>
      <c r="AA8" s="58"/>
      <c r="AB8" s="58"/>
      <c r="AC8" s="58"/>
      <c r="AD8" s="58"/>
      <c r="AE8" s="59"/>
      <c r="AF8" s="160"/>
      <c r="AG8" s="162"/>
      <c r="AH8" s="160"/>
      <c r="AI8" s="162"/>
      <c r="AJ8" s="176"/>
      <c r="AK8" s="82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/>
      <c r="AW8" s="56"/>
      <c r="AX8" s="56"/>
      <c r="AZ8" s="244"/>
      <c r="BD8" s="167"/>
    </row>
    <row r="9" spans="2:63" s="152" customFormat="1" ht="20.25" customHeight="1" x14ac:dyDescent="0.25">
      <c r="B9" s="280" t="str">
        <f>'Acompanhamento das obras'!B6</f>
        <v>-</v>
      </c>
      <c r="C9" s="256" t="str">
        <f>'Acompanhamento das obras'!C6</f>
        <v>47,888 km de Ruas Laterias - a definir</v>
      </c>
      <c r="D9" s="258" t="str">
        <f>'Acompanhamento das obras'!F6</f>
        <v>-</v>
      </c>
      <c r="E9" s="258" t="s">
        <v>2</v>
      </c>
      <c r="F9" s="33"/>
      <c r="G9" s="279">
        <f>'Acompanhamento das obras'!L6</f>
        <v>34822354.530000001</v>
      </c>
      <c r="H9" s="183"/>
      <c r="I9" s="239" t="str">
        <f>'Acompanhamento das obras'!P6</f>
        <v>Não iniciado</v>
      </c>
      <c r="J9" s="260" t="str">
        <f>'Acompanhamento das obras'!T6</f>
        <v>Não iniciado</v>
      </c>
      <c r="K9" s="264" t="str">
        <f>'Acompanhamento das obras'!AA6</f>
        <v>Não iniciado</v>
      </c>
      <c r="L9" s="183"/>
      <c r="M9" s="276">
        <f>'Acompanhamento das obras'!AJ6</f>
        <v>44593</v>
      </c>
      <c r="N9" s="277">
        <f>'Acompanhamento das obras'!AK6</f>
        <v>44620</v>
      </c>
      <c r="O9" s="278">
        <f>N9-M9</f>
        <v>27</v>
      </c>
      <c r="P9" s="32"/>
      <c r="Q9" s="266">
        <v>0</v>
      </c>
      <c r="R9" s="268">
        <f>Q9*G9</f>
        <v>0</v>
      </c>
      <c r="S9" s="89" t="s">
        <v>42</v>
      </c>
      <c r="T9" s="48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4">
        <v>1</v>
      </c>
      <c r="AF9" s="48">
        <f t="shared" ref="AF9:AF10" si="0">SUM(T9:AE9)</f>
        <v>1</v>
      </c>
      <c r="AG9" s="49">
        <f>AF9*(G9)</f>
        <v>34822354.530000001</v>
      </c>
      <c r="AH9" s="48">
        <f>Q9+SUM(T9:AE9)</f>
        <v>1</v>
      </c>
      <c r="AI9" s="49">
        <f>AH9*G9</f>
        <v>34822354.530000001</v>
      </c>
      <c r="AJ9" s="279" t="str">
        <f>IF(AH10&gt;AH9,"ADIANTADA",IF(AH9&gt;AH10,"ATRASADA","CONFORME PLANEJAMENTO"))</f>
        <v>ATRASADA</v>
      </c>
      <c r="AK9" s="151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94">
        <f t="shared" ref="AW9:AW10" si="1">SUM(AK9:AV9)</f>
        <v>0</v>
      </c>
      <c r="AX9" s="248">
        <f>AW10+AH10</f>
        <v>0</v>
      </c>
      <c r="AZ9" s="258" t="e">
        <f>'Acompanhamento das obras'!#REF!</f>
        <v>#REF!</v>
      </c>
      <c r="BD9" s="247" t="e">
        <f>'Acompanhamento das obras'!#REF!</f>
        <v>#REF!</v>
      </c>
    </row>
    <row r="10" spans="2:63" s="65" customFormat="1" ht="20.25" customHeight="1" x14ac:dyDescent="0.25">
      <c r="B10" s="280"/>
      <c r="C10" s="256"/>
      <c r="D10" s="258"/>
      <c r="E10" s="258"/>
      <c r="F10" s="33"/>
      <c r="G10" s="279"/>
      <c r="H10" s="183"/>
      <c r="I10" s="239"/>
      <c r="J10" s="260"/>
      <c r="K10" s="264"/>
      <c r="L10" s="183"/>
      <c r="M10" s="276"/>
      <c r="N10" s="277"/>
      <c r="O10" s="278"/>
      <c r="P10" s="32"/>
      <c r="Q10" s="266"/>
      <c r="R10" s="268"/>
      <c r="S10" s="88" t="s">
        <v>43</v>
      </c>
      <c r="T10" s="63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  <c r="AF10" s="63">
        <f t="shared" si="0"/>
        <v>0</v>
      </c>
      <c r="AG10" s="64">
        <f>AF10*(G9)</f>
        <v>0</v>
      </c>
      <c r="AH10" s="63">
        <f>Q9+SUM(T10:AE10)</f>
        <v>0</v>
      </c>
      <c r="AI10" s="64">
        <f>AH10*G9</f>
        <v>0</v>
      </c>
      <c r="AJ10" s="279"/>
      <c r="AK10" s="8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7"/>
      <c r="AW10" s="96">
        <f t="shared" si="1"/>
        <v>0</v>
      </c>
      <c r="AX10" s="249"/>
      <c r="AZ10" s="259"/>
      <c r="BD10" s="247"/>
    </row>
    <row r="11" spans="2:63" s="152" customFormat="1" ht="20.25" customHeight="1" x14ac:dyDescent="0.25">
      <c r="B11" s="280" t="str">
        <f>'Acompanhamento das obras'!B7</f>
        <v>-</v>
      </c>
      <c r="C11" s="256" t="str">
        <f>'Acompanhamento das obras'!C7</f>
        <v>3,176 km de Rua Lateria no Contorno de Betim - km 1,567 ao km 3,155 nas pistas norte e sul</v>
      </c>
      <c r="D11" s="258">
        <f>'Acompanhamento das obras'!F7</f>
        <v>1.5669999999999999</v>
      </c>
      <c r="E11" s="258">
        <f>'Acompanhamento das obras'!G7</f>
        <v>3.1549999999999998</v>
      </c>
      <c r="F11" s="33"/>
      <c r="G11" s="279">
        <f>'Acompanhamento das obras'!L7</f>
        <v>2309467.88</v>
      </c>
      <c r="H11" s="183"/>
      <c r="I11" s="239" t="str">
        <f>'Acompanhamento das obras'!P7</f>
        <v>Aprovado</v>
      </c>
      <c r="J11" s="260" t="str">
        <f>'Acompanhamento das obras'!T7</f>
        <v>Licenciada</v>
      </c>
      <c r="K11" s="264" t="str">
        <f>'Acompanhamento das obras'!AA7</f>
        <v>Publicado</v>
      </c>
      <c r="L11" s="183"/>
      <c r="M11" s="276">
        <f>'Acompanhamento das obras'!AJ7</f>
        <v>44421</v>
      </c>
      <c r="N11" s="277">
        <f>'Acompanhamento das obras'!AK7</f>
        <v>44620</v>
      </c>
      <c r="O11" s="278">
        <f>N11-M11</f>
        <v>199</v>
      </c>
      <c r="P11" s="32"/>
      <c r="Q11" s="266">
        <v>0</v>
      </c>
      <c r="R11" s="268">
        <f>Q11*G11</f>
        <v>0</v>
      </c>
      <c r="S11" s="89" t="s">
        <v>42</v>
      </c>
      <c r="T11" s="48"/>
      <c r="U11" s="153"/>
      <c r="V11" s="153"/>
      <c r="W11" s="153"/>
      <c r="X11" s="153"/>
      <c r="Y11" s="153">
        <v>6.6500000000000004E-2</v>
      </c>
      <c r="Z11" s="153">
        <v>0.14199999999999999</v>
      </c>
      <c r="AA11" s="153">
        <v>0.20449999999999999</v>
      </c>
      <c r="AB11" s="153">
        <v>5.7099999999999998E-2</v>
      </c>
      <c r="AC11" s="153">
        <v>0.1</v>
      </c>
      <c r="AD11" s="153">
        <v>0.21</v>
      </c>
      <c r="AE11" s="154">
        <v>0.21990000000000001</v>
      </c>
      <c r="AF11" s="48">
        <f t="shared" ref="AF11:AF12" si="2">SUM(T11:AE11)</f>
        <v>0.99999999999999989</v>
      </c>
      <c r="AG11" s="49">
        <f>AF11*(G11)</f>
        <v>2309467.8799999994</v>
      </c>
      <c r="AH11" s="48">
        <f>Q11+SUM(T11:AE11)</f>
        <v>0.99999999999999989</v>
      </c>
      <c r="AI11" s="49">
        <f>AH11*G11</f>
        <v>2309467.8799999994</v>
      </c>
      <c r="AJ11" s="279" t="str">
        <f>IF(AH12&gt;AH11,"ADIANTADA",IF(AH11&gt;AH12,"ATRASADA","CONFORME PLANEJAMENTO"))</f>
        <v>ATRASADA</v>
      </c>
      <c r="AK11" s="151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4"/>
      <c r="AW11" s="94">
        <f t="shared" ref="AW11:AW12" si="3">SUM(AK11:AV11)</f>
        <v>0</v>
      </c>
      <c r="AX11" s="248">
        <f>AW12+AH12</f>
        <v>0.69509999999999994</v>
      </c>
      <c r="AZ11" s="258" t="e">
        <f>'Acompanhamento das obras'!#REF!</f>
        <v>#REF!</v>
      </c>
      <c r="BD11" s="247" t="e">
        <f>'Acompanhamento das obras'!#REF!</f>
        <v>#REF!</v>
      </c>
    </row>
    <row r="12" spans="2:63" s="65" customFormat="1" ht="20.25" customHeight="1" x14ac:dyDescent="0.25">
      <c r="B12" s="280"/>
      <c r="C12" s="256"/>
      <c r="D12" s="258"/>
      <c r="E12" s="258"/>
      <c r="F12" s="33"/>
      <c r="G12" s="279"/>
      <c r="H12" s="183"/>
      <c r="I12" s="239"/>
      <c r="J12" s="260"/>
      <c r="K12" s="264"/>
      <c r="L12" s="183"/>
      <c r="M12" s="276"/>
      <c r="N12" s="277"/>
      <c r="O12" s="278"/>
      <c r="P12" s="32"/>
      <c r="Q12" s="266"/>
      <c r="R12" s="268"/>
      <c r="S12" s="88" t="s">
        <v>43</v>
      </c>
      <c r="T12" s="63"/>
      <c r="U12" s="61"/>
      <c r="V12" s="61"/>
      <c r="W12" s="61"/>
      <c r="X12" s="61"/>
      <c r="Y12" s="61">
        <v>6.6500000000000004E-2</v>
      </c>
      <c r="Z12" s="61">
        <v>0.14199999999999999</v>
      </c>
      <c r="AA12" s="61">
        <v>0.20449999999999999</v>
      </c>
      <c r="AB12" s="61">
        <v>5.7099999999999998E-2</v>
      </c>
      <c r="AC12" s="61">
        <v>0.105</v>
      </c>
      <c r="AD12" s="61">
        <v>0.02</v>
      </c>
      <c r="AE12" s="62">
        <v>0.1</v>
      </c>
      <c r="AF12" s="63">
        <f t="shared" si="2"/>
        <v>0.69509999999999994</v>
      </c>
      <c r="AG12" s="64">
        <f>AF12*(G11)</f>
        <v>1605311.1233879998</v>
      </c>
      <c r="AH12" s="63">
        <f>Q11+SUM(T12:AE12)</f>
        <v>0.69509999999999994</v>
      </c>
      <c r="AI12" s="64">
        <f>AH12*G11</f>
        <v>1605311.1233879998</v>
      </c>
      <c r="AJ12" s="279"/>
      <c r="AK12" s="85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7"/>
      <c r="AW12" s="96">
        <f t="shared" si="3"/>
        <v>0</v>
      </c>
      <c r="AX12" s="249"/>
      <c r="AZ12" s="259"/>
      <c r="BD12" s="247"/>
    </row>
    <row r="13" spans="2:63" s="152" customFormat="1" ht="18.600000000000001" customHeight="1" x14ac:dyDescent="0.25">
      <c r="B13" s="227" t="str">
        <f>'Acompanhamento das obras'!B8</f>
        <v>5.1.10</v>
      </c>
      <c r="C13" s="229" t="str">
        <f>'Acompanhamento das obras'!C8</f>
        <v>Implantação de Trevos em Desnível, com Alças, em Pista Dupla - Completo</v>
      </c>
      <c r="D13" s="250"/>
      <c r="E13" s="250"/>
      <c r="F13" s="26"/>
      <c r="G13" s="252"/>
      <c r="H13" s="25"/>
      <c r="I13" s="231"/>
      <c r="J13" s="233"/>
      <c r="K13" s="235"/>
      <c r="L13" s="25"/>
      <c r="M13" s="270"/>
      <c r="N13" s="254"/>
      <c r="O13" s="227"/>
      <c r="P13" s="30"/>
      <c r="Q13" s="274"/>
      <c r="R13" s="272"/>
      <c r="S13" s="163"/>
      <c r="T13" s="159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159"/>
      <c r="AG13" s="161"/>
      <c r="AH13" s="159"/>
      <c r="AI13" s="161"/>
      <c r="AJ13" s="175"/>
      <c r="AK13" s="86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57"/>
      <c r="AX13" s="57"/>
      <c r="AZ13" s="244"/>
      <c r="BD13" s="167"/>
    </row>
    <row r="14" spans="2:63" s="152" customFormat="1" ht="18.600000000000001" customHeight="1" x14ac:dyDescent="0.25">
      <c r="B14" s="228"/>
      <c r="C14" s="230"/>
      <c r="D14" s="251"/>
      <c r="E14" s="251"/>
      <c r="F14" s="26"/>
      <c r="G14" s="253"/>
      <c r="H14" s="25"/>
      <c r="I14" s="232"/>
      <c r="J14" s="234"/>
      <c r="K14" s="236"/>
      <c r="L14" s="25"/>
      <c r="M14" s="271"/>
      <c r="N14" s="255"/>
      <c r="O14" s="228"/>
      <c r="P14" s="30"/>
      <c r="Q14" s="275"/>
      <c r="R14" s="273"/>
      <c r="S14" s="164"/>
      <c r="T14" s="1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  <c r="AF14" s="160"/>
      <c r="AG14" s="162"/>
      <c r="AH14" s="160"/>
      <c r="AI14" s="162"/>
      <c r="AJ14" s="176"/>
      <c r="AK14" s="82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5"/>
      <c r="AW14" s="56"/>
      <c r="AX14" s="56"/>
      <c r="AZ14" s="244"/>
      <c r="BD14" s="167"/>
    </row>
    <row r="15" spans="2:63" s="152" customFormat="1" ht="20.25" customHeight="1" x14ac:dyDescent="0.25">
      <c r="B15" s="280" t="str">
        <f>'Acompanhamento das obras'!B9</f>
        <v>-</v>
      </c>
      <c r="C15" s="256" t="str">
        <f>'Acompanhamento das obras'!C9</f>
        <v>Localização a definir - 2 unidades</v>
      </c>
      <c r="D15" s="258" t="s">
        <v>2</v>
      </c>
      <c r="E15" s="258" t="s">
        <v>2</v>
      </c>
      <c r="F15" s="33"/>
      <c r="G15" s="279">
        <f>'Acompanhamento das obras'!L9</f>
        <v>16605522.66</v>
      </c>
      <c r="H15" s="183"/>
      <c r="I15" s="239" t="str">
        <f>VLOOKUP($C15,'Acompanhamento das obras'!$C$8:$AD$30,14,0)</f>
        <v>Não iniciado</v>
      </c>
      <c r="J15" s="260" t="str">
        <f>VLOOKUP($C15,'Acompanhamento das obras'!$C$8:$AD$30,18,0)</f>
        <v>Não iniciado</v>
      </c>
      <c r="K15" s="264" t="str">
        <f>VLOOKUP($C15,'Acompanhamento das obras'!$C$8:$AD$30,25,0)</f>
        <v>Não iniciado</v>
      </c>
      <c r="L15" s="183"/>
      <c r="M15" s="276">
        <f>'Acompanhamento das obras'!AJ9</f>
        <v>44593</v>
      </c>
      <c r="N15" s="277">
        <f>'Acompanhamento das obras'!AK9</f>
        <v>44620</v>
      </c>
      <c r="O15" s="278">
        <f>'Acompanhamento das obras'!AN9</f>
        <v>27</v>
      </c>
      <c r="P15" s="32"/>
      <c r="Q15" s="266">
        <v>0</v>
      </c>
      <c r="R15" s="268">
        <f>Q15*G15</f>
        <v>0</v>
      </c>
      <c r="S15" s="89" t="s">
        <v>42</v>
      </c>
      <c r="T15" s="48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>
        <v>1</v>
      </c>
      <c r="AF15" s="48">
        <f t="shared" ref="AF15:AF16" si="4">SUM(T15:AE15)</f>
        <v>1</v>
      </c>
      <c r="AG15" s="49">
        <f>AF15*(G15)</f>
        <v>16605522.66</v>
      </c>
      <c r="AH15" s="48">
        <f>Q15+SUM(T15:AE15)</f>
        <v>1</v>
      </c>
      <c r="AI15" s="49">
        <f>AH15*G15</f>
        <v>16605522.66</v>
      </c>
      <c r="AJ15" s="279" t="str">
        <f>IF(AH16&gt;AH15,"ADIANTADA",IF(AH15&gt;AH16,"ATRASADA","CONFORME PLANEJAMENTO"))</f>
        <v>ATRASADA</v>
      </c>
      <c r="AK15" s="151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4"/>
      <c r="AW15" s="94">
        <f t="shared" ref="AW15:AW16" si="5">SUM(AK15:AV15)</f>
        <v>0</v>
      </c>
      <c r="AX15" s="248">
        <f>AW16+AH16</f>
        <v>0</v>
      </c>
      <c r="AZ15" s="258" t="e">
        <f>'Acompanhamento das obras'!#REF!</f>
        <v>#REF!</v>
      </c>
      <c r="BD15" s="247" t="e">
        <f>'Acompanhamento das obras'!#REF!</f>
        <v>#REF!</v>
      </c>
    </row>
    <row r="16" spans="2:63" s="65" customFormat="1" ht="20.25" customHeight="1" x14ac:dyDescent="0.25">
      <c r="B16" s="280"/>
      <c r="C16" s="256"/>
      <c r="D16" s="258"/>
      <c r="E16" s="258"/>
      <c r="F16" s="33"/>
      <c r="G16" s="279"/>
      <c r="H16" s="183"/>
      <c r="I16" s="239"/>
      <c r="J16" s="260"/>
      <c r="K16" s="264"/>
      <c r="L16" s="183"/>
      <c r="M16" s="276"/>
      <c r="N16" s="277"/>
      <c r="O16" s="278"/>
      <c r="P16" s="32"/>
      <c r="Q16" s="266"/>
      <c r="R16" s="268"/>
      <c r="S16" s="88" t="s">
        <v>43</v>
      </c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>
        <v>0</v>
      </c>
      <c r="AF16" s="63">
        <f t="shared" si="4"/>
        <v>0</v>
      </c>
      <c r="AG16" s="64">
        <f>AF16*(G15)</f>
        <v>0</v>
      </c>
      <c r="AH16" s="63">
        <f>Q15+SUM(T16:AE16)</f>
        <v>0</v>
      </c>
      <c r="AI16" s="64">
        <f>AH16*G15</f>
        <v>0</v>
      </c>
      <c r="AJ16" s="279"/>
      <c r="AK16" s="85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7"/>
      <c r="AW16" s="96">
        <f t="shared" si="5"/>
        <v>0</v>
      </c>
      <c r="AX16" s="249"/>
      <c r="AZ16" s="259"/>
      <c r="BD16" s="247"/>
    </row>
    <row r="17" spans="2:56" s="152" customFormat="1" ht="20.25" customHeight="1" x14ac:dyDescent="0.25">
      <c r="B17" s="280" t="str">
        <f>'Acompanhamento das obras'!B10</f>
        <v>-</v>
      </c>
      <c r="C17" s="256" t="str">
        <f>'Acompanhamento das obras'!C10</f>
        <v>km 515,372 - Igarapé/MG</v>
      </c>
      <c r="D17" s="258">
        <f>'Acompanhamento das obras'!F10</f>
        <v>515.37199999999996</v>
      </c>
      <c r="E17" s="258">
        <f>'Acompanhamento das obras'!G10</f>
        <v>515.37199999999996</v>
      </c>
      <c r="F17" s="33"/>
      <c r="G17" s="279">
        <f>'Acompanhamento das obras'!L10</f>
        <v>5535174.2199999997</v>
      </c>
      <c r="H17" s="183"/>
      <c r="I17" s="239" t="str">
        <f>'Acompanhamento das obras'!P10</f>
        <v>Aprovado</v>
      </c>
      <c r="J17" s="260" t="str">
        <f>'Acompanhamento das obras'!T10</f>
        <v>Aguardando Licenciamento</v>
      </c>
      <c r="K17" s="264" t="str">
        <f>'Acompanhamento das obras'!AA10</f>
        <v>Publicado</v>
      </c>
      <c r="L17" s="183"/>
      <c r="M17" s="276">
        <f>'Acompanhamento das obras'!AJ10</f>
        <v>44593</v>
      </c>
      <c r="N17" s="277">
        <f>'Acompanhamento das obras'!AK10</f>
        <v>44620</v>
      </c>
      <c r="O17" s="278">
        <f>N17-M17</f>
        <v>27</v>
      </c>
      <c r="P17" s="32"/>
      <c r="Q17" s="266">
        <v>0</v>
      </c>
      <c r="R17" s="268">
        <f>Q17*G17</f>
        <v>0</v>
      </c>
      <c r="S17" s="89" t="s">
        <v>42</v>
      </c>
      <c r="T17" s="48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4">
        <v>1</v>
      </c>
      <c r="AF17" s="48">
        <f t="shared" ref="AF17:AF18" si="6">SUM(T17:AE17)</f>
        <v>1</v>
      </c>
      <c r="AG17" s="49">
        <f>AF17*(G17)</f>
        <v>5535174.2199999997</v>
      </c>
      <c r="AH17" s="48">
        <f>Q17+SUM(T17:AE17)</f>
        <v>1</v>
      </c>
      <c r="AI17" s="49">
        <f>AH17*G17</f>
        <v>5535174.2199999997</v>
      </c>
      <c r="AJ17" s="279" t="str">
        <f>IF(AH18&gt;AH17,"ADIANTADA",IF(AH17&gt;AH18,"ATRASADA","CONFORME PLANEJAMENTO"))</f>
        <v>ATRASADA</v>
      </c>
      <c r="AK17" s="151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4"/>
      <c r="AW17" s="94">
        <f t="shared" ref="AW17:AW18" si="7">SUM(AK17:AV17)</f>
        <v>0</v>
      </c>
      <c r="AX17" s="248">
        <f>AW18+AH18</f>
        <v>0</v>
      </c>
      <c r="AZ17" s="258" t="e">
        <f>'Acompanhamento das obras'!#REF!</f>
        <v>#REF!</v>
      </c>
      <c r="BD17" s="247" t="e">
        <f>'Acompanhamento das obras'!#REF!</f>
        <v>#REF!</v>
      </c>
    </row>
    <row r="18" spans="2:56" s="65" customFormat="1" ht="20.25" customHeight="1" x14ac:dyDescent="0.25">
      <c r="B18" s="280"/>
      <c r="C18" s="256"/>
      <c r="D18" s="258"/>
      <c r="E18" s="258"/>
      <c r="F18" s="33"/>
      <c r="G18" s="279"/>
      <c r="H18" s="183"/>
      <c r="I18" s="239"/>
      <c r="J18" s="260"/>
      <c r="K18" s="264"/>
      <c r="L18" s="183"/>
      <c r="M18" s="276"/>
      <c r="N18" s="277"/>
      <c r="O18" s="278"/>
      <c r="P18" s="32"/>
      <c r="Q18" s="266"/>
      <c r="R18" s="268"/>
      <c r="S18" s="88" t="s">
        <v>43</v>
      </c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>
        <v>0</v>
      </c>
      <c r="AF18" s="63">
        <f t="shared" si="6"/>
        <v>0</v>
      </c>
      <c r="AG18" s="64">
        <f>AF18*(G17)</f>
        <v>0</v>
      </c>
      <c r="AH18" s="63">
        <f>Q17+SUM(T18:AE18)</f>
        <v>0</v>
      </c>
      <c r="AI18" s="64">
        <f>AH18*G17</f>
        <v>0</v>
      </c>
      <c r="AJ18" s="279"/>
      <c r="AK18" s="85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7"/>
      <c r="AW18" s="96">
        <f t="shared" si="7"/>
        <v>0</v>
      </c>
      <c r="AX18" s="249"/>
      <c r="AZ18" s="259"/>
      <c r="BD18" s="247"/>
    </row>
    <row r="19" spans="2:56" s="152" customFormat="1" ht="18.600000000000001" customHeight="1" x14ac:dyDescent="0.25">
      <c r="B19" s="227" t="str">
        <f>'Acompanhamento das obras'!B11</f>
        <v>5.1.11</v>
      </c>
      <c r="C19" s="229" t="str">
        <f>'Acompanhamento das obras'!C11</f>
        <v>Implantação de Passagens em Desnível Inferior tipo Galeria</v>
      </c>
      <c r="D19" s="250"/>
      <c r="E19" s="250"/>
      <c r="F19" s="26"/>
      <c r="G19" s="252"/>
      <c r="H19" s="25"/>
      <c r="I19" s="231"/>
      <c r="J19" s="233"/>
      <c r="K19" s="235"/>
      <c r="L19" s="25"/>
      <c r="M19" s="270"/>
      <c r="N19" s="254"/>
      <c r="O19" s="227"/>
      <c r="P19" s="30"/>
      <c r="Q19" s="274"/>
      <c r="R19" s="272"/>
      <c r="S19" s="163"/>
      <c r="T19" s="15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159"/>
      <c r="AG19" s="161"/>
      <c r="AH19" s="159"/>
      <c r="AI19" s="161"/>
      <c r="AJ19" s="175"/>
      <c r="AK19" s="86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57"/>
      <c r="AX19" s="57"/>
      <c r="AZ19" s="244"/>
      <c r="BD19" s="167"/>
    </row>
    <row r="20" spans="2:56" s="152" customFormat="1" ht="18.600000000000001" customHeight="1" x14ac:dyDescent="0.25">
      <c r="B20" s="228"/>
      <c r="C20" s="230"/>
      <c r="D20" s="251"/>
      <c r="E20" s="251"/>
      <c r="F20" s="26"/>
      <c r="G20" s="253"/>
      <c r="H20" s="25"/>
      <c r="I20" s="232"/>
      <c r="J20" s="234"/>
      <c r="K20" s="236"/>
      <c r="L20" s="25"/>
      <c r="M20" s="271"/>
      <c r="N20" s="255"/>
      <c r="O20" s="228"/>
      <c r="P20" s="30"/>
      <c r="Q20" s="275"/>
      <c r="R20" s="273"/>
      <c r="S20" s="164"/>
      <c r="T20" s="16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160"/>
      <c r="AG20" s="162"/>
      <c r="AH20" s="160"/>
      <c r="AI20" s="162"/>
      <c r="AJ20" s="176"/>
      <c r="AK20" s="82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56"/>
      <c r="AX20" s="56"/>
      <c r="AZ20" s="244"/>
      <c r="BD20" s="167"/>
    </row>
    <row r="21" spans="2:56" s="152" customFormat="1" ht="20.25" customHeight="1" x14ac:dyDescent="0.25">
      <c r="B21" s="280" t="str">
        <f>'Acompanhamento das obras'!B12</f>
        <v>5.1.11.1</v>
      </c>
      <c r="C21" s="256" t="str">
        <f>'Acompanhamento das obras'!C12</f>
        <v>A definir</v>
      </c>
      <c r="D21" s="258" t="s">
        <v>2</v>
      </c>
      <c r="E21" s="258" t="s">
        <v>2</v>
      </c>
      <c r="F21" s="33"/>
      <c r="G21" s="279">
        <f>'Acompanhamento das obras'!L12</f>
        <v>2554695.79</v>
      </c>
      <c r="H21" s="183"/>
      <c r="I21" s="239" t="str">
        <f>'Acompanhamento das obras'!P12</f>
        <v>Não iniciado</v>
      </c>
      <c r="J21" s="260" t="str">
        <f>'Acompanhamento das obras'!T12</f>
        <v>Não iniciado</v>
      </c>
      <c r="K21" s="264" t="str">
        <f>'Acompanhamento das obras'!AA12</f>
        <v>Não iniciado</v>
      </c>
      <c r="L21" s="183"/>
      <c r="M21" s="276">
        <f>'Acompanhamento das obras'!AJ12</f>
        <v>44593</v>
      </c>
      <c r="N21" s="277">
        <f>'Acompanhamento das obras'!AK12</f>
        <v>44620</v>
      </c>
      <c r="O21" s="278">
        <f>N21-M21</f>
        <v>27</v>
      </c>
      <c r="P21" s="32"/>
      <c r="Q21" s="266">
        <v>0</v>
      </c>
      <c r="R21" s="268">
        <f>Q21*G21</f>
        <v>0</v>
      </c>
      <c r="S21" s="89" t="s">
        <v>42</v>
      </c>
      <c r="T21" s="48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4">
        <v>1</v>
      </c>
      <c r="AF21" s="48">
        <f t="shared" ref="AF21:AF22" si="8">SUM(T21:AE21)</f>
        <v>1</v>
      </c>
      <c r="AG21" s="49">
        <f>AF21*(G21)</f>
        <v>2554695.79</v>
      </c>
      <c r="AH21" s="48">
        <f>Q21+SUM(T21:AE21)</f>
        <v>1</v>
      </c>
      <c r="AI21" s="49">
        <f>AH21*G21</f>
        <v>2554695.79</v>
      </c>
      <c r="AJ21" s="279" t="str">
        <f>IF(AH22&gt;AH21,"ADIANTADA",IF(AH21&gt;AH22,"ATRASADA","CONFORME PLANEJAMENTO"))</f>
        <v>ATRASADA</v>
      </c>
      <c r="AK21" s="151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4"/>
      <c r="AW21" s="94">
        <f t="shared" ref="AW21:AW22" si="9">SUM(AK21:AV21)</f>
        <v>0</v>
      </c>
      <c r="AX21" s="248">
        <f>AW22+AH22</f>
        <v>0</v>
      </c>
      <c r="AZ21" s="258" t="e">
        <f>'Acompanhamento das obras'!#REF!</f>
        <v>#REF!</v>
      </c>
      <c r="BD21" s="247" t="e">
        <f>'Acompanhamento das obras'!#REF!</f>
        <v>#REF!</v>
      </c>
    </row>
    <row r="22" spans="2:56" s="65" customFormat="1" ht="20.25" customHeight="1" x14ac:dyDescent="0.25">
      <c r="B22" s="280"/>
      <c r="C22" s="256"/>
      <c r="D22" s="258"/>
      <c r="E22" s="258"/>
      <c r="F22" s="33"/>
      <c r="G22" s="279"/>
      <c r="H22" s="183"/>
      <c r="I22" s="239"/>
      <c r="J22" s="260"/>
      <c r="K22" s="264"/>
      <c r="L22" s="183"/>
      <c r="M22" s="276"/>
      <c r="N22" s="277"/>
      <c r="O22" s="278"/>
      <c r="P22" s="32"/>
      <c r="Q22" s="266"/>
      <c r="R22" s="268"/>
      <c r="S22" s="88" t="s">
        <v>43</v>
      </c>
      <c r="T22" s="63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2">
        <v>0</v>
      </c>
      <c r="AF22" s="63">
        <f t="shared" si="8"/>
        <v>0</v>
      </c>
      <c r="AG22" s="64">
        <f>AF22*(G21)</f>
        <v>0</v>
      </c>
      <c r="AH22" s="63">
        <f>Q21+SUM(T22:AE22)</f>
        <v>0</v>
      </c>
      <c r="AI22" s="64">
        <f>AH22*G21</f>
        <v>0</v>
      </c>
      <c r="AJ22" s="279"/>
      <c r="AK22" s="85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7"/>
      <c r="AW22" s="96">
        <f t="shared" si="9"/>
        <v>0</v>
      </c>
      <c r="AX22" s="249"/>
      <c r="AZ22" s="259"/>
      <c r="BD22" s="247"/>
    </row>
    <row r="23" spans="2:56" s="152" customFormat="1" ht="18.600000000000001" customHeight="1" x14ac:dyDescent="0.25">
      <c r="B23" s="227" t="str">
        <f>'Acompanhamento das obras'!B13</f>
        <v>5.1.16</v>
      </c>
      <c r="C23" s="229" t="str">
        <f>'Acompanhamento das obras'!C13</f>
        <v>Implantação de Defensas metálicas.</v>
      </c>
      <c r="D23" s="250"/>
      <c r="E23" s="250"/>
      <c r="F23" s="26"/>
      <c r="G23" s="252"/>
      <c r="H23" s="25"/>
      <c r="I23" s="231"/>
      <c r="J23" s="233"/>
      <c r="K23" s="235"/>
      <c r="L23" s="25"/>
      <c r="M23" s="270"/>
      <c r="N23" s="254"/>
      <c r="O23" s="227"/>
      <c r="P23" s="30"/>
      <c r="Q23" s="274"/>
      <c r="R23" s="272"/>
      <c r="S23" s="163"/>
      <c r="T23" s="159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159"/>
      <c r="AG23" s="161"/>
      <c r="AH23" s="159"/>
      <c r="AI23" s="161"/>
      <c r="AJ23" s="175"/>
      <c r="AK23" s="86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3"/>
      <c r="AW23" s="57"/>
      <c r="AX23" s="57"/>
      <c r="AZ23" s="244"/>
      <c r="BD23" s="167"/>
    </row>
    <row r="24" spans="2:56" s="152" customFormat="1" ht="18.600000000000001" customHeight="1" x14ac:dyDescent="0.25">
      <c r="B24" s="228"/>
      <c r="C24" s="230"/>
      <c r="D24" s="251"/>
      <c r="E24" s="251"/>
      <c r="F24" s="26"/>
      <c r="G24" s="253"/>
      <c r="H24" s="25"/>
      <c r="I24" s="232"/>
      <c r="J24" s="234"/>
      <c r="K24" s="236"/>
      <c r="L24" s="25"/>
      <c r="M24" s="271"/>
      <c r="N24" s="255"/>
      <c r="O24" s="228"/>
      <c r="P24" s="30"/>
      <c r="Q24" s="275"/>
      <c r="R24" s="273"/>
      <c r="S24" s="164"/>
      <c r="T24" s="160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160"/>
      <c r="AG24" s="162"/>
      <c r="AH24" s="160"/>
      <c r="AI24" s="162"/>
      <c r="AJ24" s="176"/>
      <c r="AK24" s="82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5"/>
      <c r="AW24" s="56"/>
      <c r="AX24" s="56"/>
      <c r="AZ24" s="244"/>
      <c r="BD24" s="167"/>
    </row>
    <row r="25" spans="2:56" s="152" customFormat="1" ht="20.25" customHeight="1" x14ac:dyDescent="0.25">
      <c r="B25" s="280" t="str">
        <f>'Acompanhamento das obras'!B16</f>
        <v>-</v>
      </c>
      <c r="C25" s="256" t="str">
        <f>'Acompanhamento das obras'!C14</f>
        <v>208.681,00 m</v>
      </c>
      <c r="D25" s="258" t="s">
        <v>2</v>
      </c>
      <c r="E25" s="258" t="s">
        <v>2</v>
      </c>
      <c r="F25" s="33"/>
      <c r="G25" s="279">
        <f>'Acompanhamento das obras'!L14</f>
        <v>42946057.390000001</v>
      </c>
      <c r="H25" s="183"/>
      <c r="I25" s="239" t="str">
        <f>'Acompanhamento das obras'!P14</f>
        <v>Aprovado</v>
      </c>
      <c r="J25" s="260" t="str">
        <f>'Acompanhamento das obras'!T14</f>
        <v>Licenciada</v>
      </c>
      <c r="K25" s="264" t="str">
        <f>'Acompanhamento das obras'!AA14</f>
        <v>Não se aplica</v>
      </c>
      <c r="L25" s="183"/>
      <c r="M25" s="276">
        <f>'Acompanhamento das obras'!AL14</f>
        <v>40603</v>
      </c>
      <c r="N25" s="277">
        <f>'Acompanhamento das obras'!AM14</f>
        <v>44286</v>
      </c>
      <c r="O25" s="278">
        <f>N25-M25</f>
        <v>3683</v>
      </c>
      <c r="P25" s="32"/>
      <c r="Q25" s="281">
        <v>0.80459999999999998</v>
      </c>
      <c r="R25" s="283">
        <f>Q25*G25</f>
        <v>34554397.775994003</v>
      </c>
      <c r="S25" s="89" t="s">
        <v>42</v>
      </c>
      <c r="T25" s="48">
        <v>0.19539999999999999</v>
      </c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4"/>
      <c r="AF25" s="48">
        <f>SUM(T25:AE25)</f>
        <v>0.19539999999999999</v>
      </c>
      <c r="AG25" s="49">
        <f>AF25*(G25)</f>
        <v>8391659.6140059996</v>
      </c>
      <c r="AH25" s="48">
        <f>Q25+SUM(T25:AE25)</f>
        <v>1</v>
      </c>
      <c r="AI25" s="49">
        <f>AH25*G25</f>
        <v>42946057.390000001</v>
      </c>
      <c r="AJ25" s="279" t="str">
        <f>IF(AH26&gt;AH25,"ADIANTADA",IF(AH25&gt;AH26,"ATRASADA","CONFORME PLANEJAMENTO"))</f>
        <v>CONFORME PLANEJAMENTO</v>
      </c>
      <c r="AK25" s="151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94">
        <f t="shared" ref="AW25:AW26" si="10">SUM(AK25:AV25)</f>
        <v>0</v>
      </c>
      <c r="AX25" s="248">
        <f>AW26+AH26</f>
        <v>1</v>
      </c>
      <c r="AZ25" s="258" t="e">
        <f>'Acompanhamento das obras'!#REF!</f>
        <v>#REF!</v>
      </c>
      <c r="BD25" s="247" t="e">
        <f>'Acompanhamento das obras'!#REF!</f>
        <v>#REF!</v>
      </c>
    </row>
    <row r="26" spans="2:56" s="65" customFormat="1" ht="20.25" customHeight="1" x14ac:dyDescent="0.25">
      <c r="B26" s="280"/>
      <c r="C26" s="256"/>
      <c r="D26" s="258"/>
      <c r="E26" s="258"/>
      <c r="F26" s="33"/>
      <c r="G26" s="279"/>
      <c r="H26" s="183"/>
      <c r="I26" s="239"/>
      <c r="J26" s="260"/>
      <c r="K26" s="264"/>
      <c r="L26" s="183"/>
      <c r="M26" s="276"/>
      <c r="N26" s="277"/>
      <c r="O26" s="278"/>
      <c r="P26" s="32"/>
      <c r="Q26" s="282"/>
      <c r="R26" s="284"/>
      <c r="S26" s="88" t="s">
        <v>43</v>
      </c>
      <c r="T26" s="63">
        <v>0.19539999999999999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2"/>
      <c r="AF26" s="63">
        <f t="shared" ref="AF26" si="11">SUM(T26:AE26)</f>
        <v>0.19539999999999999</v>
      </c>
      <c r="AG26" s="64">
        <f>AF26*(G25)</f>
        <v>8391659.6140059996</v>
      </c>
      <c r="AH26" s="63">
        <f>Q25+SUM(T26:AE26)</f>
        <v>1</v>
      </c>
      <c r="AI26" s="64">
        <f>AH26*G25</f>
        <v>42946057.390000001</v>
      </c>
      <c r="AJ26" s="279"/>
      <c r="AK26" s="85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7"/>
      <c r="AW26" s="96">
        <f t="shared" si="10"/>
        <v>0</v>
      </c>
      <c r="AX26" s="249"/>
      <c r="AZ26" s="259"/>
      <c r="BD26" s="247"/>
    </row>
    <row r="27" spans="2:56" s="152" customFormat="1" ht="18.600000000000001" customHeight="1" x14ac:dyDescent="0.25">
      <c r="B27" s="227" t="str">
        <f>'Acompanhamento das obras'!B15</f>
        <v>5.1.17</v>
      </c>
      <c r="C27" s="229" t="str">
        <f>'Acompanhamento das obras'!C15</f>
        <v xml:space="preserve">Implantação de Barreiras de concreto. </v>
      </c>
      <c r="D27" s="250"/>
      <c r="E27" s="250"/>
      <c r="F27" s="26"/>
      <c r="G27" s="252"/>
      <c r="H27" s="25"/>
      <c r="I27" s="231"/>
      <c r="J27" s="233"/>
      <c r="K27" s="235"/>
      <c r="L27" s="25"/>
      <c r="M27" s="270"/>
      <c r="N27" s="254"/>
      <c r="O27" s="227"/>
      <c r="P27" s="30"/>
      <c r="Q27" s="274"/>
      <c r="R27" s="272"/>
      <c r="S27" s="163"/>
      <c r="T27" s="159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  <c r="AF27" s="159"/>
      <c r="AG27" s="161"/>
      <c r="AH27" s="159"/>
      <c r="AI27" s="161"/>
      <c r="AJ27" s="175"/>
      <c r="AK27" s="86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3"/>
      <c r="AW27" s="57"/>
      <c r="AX27" s="57"/>
      <c r="AZ27" s="244"/>
      <c r="BD27" s="167"/>
    </row>
    <row r="28" spans="2:56" s="152" customFormat="1" ht="18.600000000000001" customHeight="1" x14ac:dyDescent="0.25">
      <c r="B28" s="228"/>
      <c r="C28" s="230"/>
      <c r="D28" s="251"/>
      <c r="E28" s="251"/>
      <c r="F28" s="26"/>
      <c r="G28" s="253"/>
      <c r="H28" s="25"/>
      <c r="I28" s="232"/>
      <c r="J28" s="234"/>
      <c r="K28" s="236"/>
      <c r="L28" s="25"/>
      <c r="M28" s="271"/>
      <c r="N28" s="255"/>
      <c r="O28" s="228"/>
      <c r="P28" s="30"/>
      <c r="Q28" s="275"/>
      <c r="R28" s="273"/>
      <c r="S28" s="164"/>
      <c r="T28" s="160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160"/>
      <c r="AG28" s="162"/>
      <c r="AH28" s="160"/>
      <c r="AI28" s="162"/>
      <c r="AJ28" s="176"/>
      <c r="AK28" s="82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5"/>
      <c r="AW28" s="56"/>
      <c r="AX28" s="56"/>
      <c r="AZ28" s="244"/>
      <c r="BD28" s="167"/>
    </row>
    <row r="29" spans="2:56" s="152" customFormat="1" ht="20.25" customHeight="1" x14ac:dyDescent="0.25">
      <c r="B29" s="280" t="str">
        <f>'Acompanhamento das obras'!B16</f>
        <v>-</v>
      </c>
      <c r="C29" s="256" t="str">
        <f>'Acompanhamento das obras'!C16</f>
        <v>62.556,00 m</v>
      </c>
      <c r="D29" s="258" t="s">
        <v>2</v>
      </c>
      <c r="E29" s="258" t="s">
        <v>2</v>
      </c>
      <c r="F29" s="33"/>
      <c r="G29" s="279">
        <f>'Acompanhamento das obras'!L16</f>
        <v>12076598.310000001</v>
      </c>
      <c r="H29" s="183"/>
      <c r="I29" s="239" t="str">
        <f>'Acompanhamento das obras'!P16</f>
        <v>Aprovado</v>
      </c>
      <c r="J29" s="260" t="str">
        <f>'Acompanhamento das obras'!T16</f>
        <v>Licenciada</v>
      </c>
      <c r="K29" s="264" t="str">
        <f>'Acompanhamento das obras'!AA16</f>
        <v>Não se aplica</v>
      </c>
      <c r="L29" s="183"/>
      <c r="M29" s="276">
        <f>'Acompanhamento das obras'!AL16</f>
        <v>40603</v>
      </c>
      <c r="N29" s="277">
        <f>'Acompanhamento das obras'!AM16</f>
        <v>44286</v>
      </c>
      <c r="O29" s="278">
        <f>'Acompanhamento das obras'!AN16</f>
        <v>3683</v>
      </c>
      <c r="P29" s="32"/>
      <c r="Q29" s="281">
        <v>0.47010000000000002</v>
      </c>
      <c r="R29" s="283">
        <f>G29-6398901.29</f>
        <v>5677697.0200000005</v>
      </c>
      <c r="S29" s="89" t="s">
        <v>42</v>
      </c>
      <c r="T29" s="48">
        <v>0.52990000000000004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4"/>
      <c r="AF29" s="48">
        <f>SUM(T29:AE29)</f>
        <v>0.52990000000000004</v>
      </c>
      <c r="AG29" s="49">
        <f>AF29*(G29)</f>
        <v>6399389.4444690011</v>
      </c>
      <c r="AH29" s="48">
        <f>Q29+SUM(T29:AE29)</f>
        <v>1</v>
      </c>
      <c r="AI29" s="49">
        <f>AH29*G29</f>
        <v>12076598.310000001</v>
      </c>
      <c r="AJ29" s="279" t="str">
        <f>IF(AH30&gt;AH29,"ADIANTADA",IF(AH29&gt;AH30,"ATRASADA","CONFORME PLANEJAMENTO"))</f>
        <v>CONFORME PLANEJAMENTO</v>
      </c>
      <c r="AK29" s="151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4"/>
      <c r="AW29" s="94">
        <f t="shared" ref="AW29:AW30" si="12">SUM(AK29:AV29)</f>
        <v>0</v>
      </c>
      <c r="AX29" s="248">
        <f>AW30+AH30</f>
        <v>1</v>
      </c>
      <c r="AZ29" s="258" t="e">
        <f>'Acompanhamento das obras'!#REF!</f>
        <v>#REF!</v>
      </c>
      <c r="BD29" s="247" t="e">
        <f>'Acompanhamento das obras'!#REF!</f>
        <v>#REF!</v>
      </c>
    </row>
    <row r="30" spans="2:56" s="65" customFormat="1" ht="20.25" customHeight="1" x14ac:dyDescent="0.25">
      <c r="B30" s="280"/>
      <c r="C30" s="256"/>
      <c r="D30" s="258"/>
      <c r="E30" s="258"/>
      <c r="F30" s="33"/>
      <c r="G30" s="279"/>
      <c r="H30" s="183"/>
      <c r="I30" s="239"/>
      <c r="J30" s="260"/>
      <c r="K30" s="264"/>
      <c r="L30" s="183"/>
      <c r="M30" s="276"/>
      <c r="N30" s="277"/>
      <c r="O30" s="278"/>
      <c r="P30" s="32"/>
      <c r="Q30" s="282"/>
      <c r="R30" s="284"/>
      <c r="S30" s="88" t="s">
        <v>43</v>
      </c>
      <c r="T30" s="63">
        <v>0.52990000000000004</v>
      </c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63">
        <f t="shared" ref="AF30" si="13">SUM(T30:AE30)</f>
        <v>0.52990000000000004</v>
      </c>
      <c r="AG30" s="64">
        <f>AF30*(G29)</f>
        <v>6399389.4444690011</v>
      </c>
      <c r="AH30" s="63">
        <f>Q29+SUM(T30:AE30)</f>
        <v>1</v>
      </c>
      <c r="AI30" s="64">
        <f>AH30*G29</f>
        <v>12076598.310000001</v>
      </c>
      <c r="AJ30" s="279"/>
      <c r="AK30" s="85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/>
      <c r="AW30" s="96">
        <f t="shared" si="12"/>
        <v>0</v>
      </c>
      <c r="AX30" s="249"/>
      <c r="AZ30" s="259"/>
      <c r="BD30" s="247"/>
    </row>
    <row r="31" spans="2:56" s="152" customFormat="1" ht="18.600000000000001" customHeight="1" x14ac:dyDescent="0.25">
      <c r="B31" s="227" t="str">
        <f>'Acompanhamento das obras'!B17</f>
        <v>6.3.1</v>
      </c>
      <c r="C31" s="229" t="str">
        <f>'Acompanhamento das obras'!C17</f>
        <v>Sistemas de Controle de Tráfego  - Implantação e Instalação dos Equipamentos e Sistemas</v>
      </c>
      <c r="D31" s="250"/>
      <c r="E31" s="250"/>
      <c r="F31" s="26"/>
      <c r="G31" s="252"/>
      <c r="H31" s="25"/>
      <c r="I31" s="231"/>
      <c r="J31" s="233"/>
      <c r="K31" s="235"/>
      <c r="L31" s="25"/>
      <c r="M31" s="270"/>
      <c r="N31" s="254"/>
      <c r="O31" s="227"/>
      <c r="P31" s="30"/>
      <c r="Q31" s="274"/>
      <c r="R31" s="272"/>
      <c r="S31" s="163"/>
      <c r="T31" s="159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159"/>
      <c r="AG31" s="161"/>
      <c r="AH31" s="159"/>
      <c r="AI31" s="161"/>
      <c r="AJ31" s="175"/>
      <c r="AK31" s="86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3"/>
      <c r="AW31" s="57"/>
      <c r="AX31" s="57"/>
      <c r="AZ31" s="244"/>
      <c r="BD31" s="167"/>
    </row>
    <row r="32" spans="2:56" s="152" customFormat="1" ht="18.600000000000001" customHeight="1" x14ac:dyDescent="0.25">
      <c r="B32" s="228"/>
      <c r="C32" s="230"/>
      <c r="D32" s="251"/>
      <c r="E32" s="251"/>
      <c r="F32" s="26"/>
      <c r="G32" s="253"/>
      <c r="H32" s="25"/>
      <c r="I32" s="232"/>
      <c r="J32" s="234"/>
      <c r="K32" s="236"/>
      <c r="L32" s="25"/>
      <c r="M32" s="271"/>
      <c r="N32" s="255"/>
      <c r="O32" s="228"/>
      <c r="P32" s="30"/>
      <c r="Q32" s="275"/>
      <c r="R32" s="273"/>
      <c r="S32" s="164"/>
      <c r="T32" s="160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160"/>
      <c r="AG32" s="162"/>
      <c r="AH32" s="160"/>
      <c r="AI32" s="162"/>
      <c r="AJ32" s="176"/>
      <c r="AK32" s="82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5"/>
      <c r="AW32" s="56"/>
      <c r="AX32" s="56"/>
      <c r="AZ32" s="244"/>
      <c r="BD32" s="167"/>
    </row>
    <row r="33" spans="2:56" s="152" customFormat="1" ht="20.25" customHeight="1" x14ac:dyDescent="0.25">
      <c r="B33" s="280" t="str">
        <f>'Acompanhamento das obras'!B18</f>
        <v>6.3.1.5</v>
      </c>
      <c r="C33" s="256" t="str">
        <f>'Acompanhamento das obras'!C18</f>
        <v>Sistema de Detecção de Altura</v>
      </c>
      <c r="D33" s="258" t="str">
        <f>'Acompanhamento das obras'!F18</f>
        <v>58,000 
58,000
515,100
515,200</v>
      </c>
      <c r="E33" s="258" t="str">
        <f>'Acompanhamento das obras'!G18</f>
        <v>58,000 
58,000
515,100
515,200</v>
      </c>
      <c r="F33" s="33"/>
      <c r="G33" s="279">
        <f>'Acompanhamento das obras'!L18</f>
        <v>332708.76</v>
      </c>
      <c r="H33" s="183"/>
      <c r="I33" s="239" t="str">
        <f>'Acompanhamento das obras'!P18</f>
        <v>Não se aplica</v>
      </c>
      <c r="J33" s="260" t="str">
        <f>'Acompanhamento das obras'!T18</f>
        <v>Não se aplica</v>
      </c>
      <c r="K33" s="264" t="str">
        <f>'Acompanhamento das obras'!AA18</f>
        <v>Não se aplica</v>
      </c>
      <c r="L33" s="183"/>
      <c r="M33" s="276">
        <f>'Acompanhamento das obras'!AJ18</f>
        <v>44593</v>
      </c>
      <c r="N33" s="277">
        <f>'Acompanhamento das obras'!AK18</f>
        <v>44620</v>
      </c>
      <c r="O33" s="278">
        <f>'Acompanhamento das obras'!AN18</f>
        <v>27</v>
      </c>
      <c r="P33" s="32"/>
      <c r="Q33" s="266">
        <v>0</v>
      </c>
      <c r="R33" s="268">
        <f>Q33*G33</f>
        <v>0</v>
      </c>
      <c r="S33" s="89" t="s">
        <v>42</v>
      </c>
      <c r="T33" s="48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>
        <v>1</v>
      </c>
      <c r="AF33" s="48">
        <f t="shared" ref="AF33:AF35" si="14">SUM(T33:AE33)</f>
        <v>1</v>
      </c>
      <c r="AG33" s="49">
        <f>AF33*(G33)</f>
        <v>332708.76</v>
      </c>
      <c r="AH33" s="48">
        <f>Q33+SUM(T33:AE33)</f>
        <v>1</v>
      </c>
      <c r="AI33" s="49">
        <f>AH33*G33</f>
        <v>332708.76</v>
      </c>
      <c r="AJ33" s="279" t="str">
        <f>IF(AH34&gt;AH33,"ADIANTADA",IF(AH33&gt;AH34,"ATRASADA","CONFORME PLANEJAMENTO"))</f>
        <v>ATRASADA</v>
      </c>
      <c r="AK33" s="151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94">
        <f t="shared" ref="AW33:AW36" si="15">SUM(AK33:AV33)</f>
        <v>0</v>
      </c>
      <c r="AX33" s="248">
        <f>AW34+AH34</f>
        <v>0</v>
      </c>
      <c r="AZ33" s="258" t="e">
        <f>'Acompanhamento das obras'!#REF!</f>
        <v>#REF!</v>
      </c>
      <c r="BD33" s="247" t="e">
        <f>'Acompanhamento das obras'!#REF!</f>
        <v>#REF!</v>
      </c>
    </row>
    <row r="34" spans="2:56" s="65" customFormat="1" ht="20.25" customHeight="1" x14ac:dyDescent="0.25">
      <c r="B34" s="280"/>
      <c r="C34" s="256"/>
      <c r="D34" s="258"/>
      <c r="E34" s="258"/>
      <c r="F34" s="33"/>
      <c r="G34" s="279"/>
      <c r="H34" s="183"/>
      <c r="I34" s="239"/>
      <c r="J34" s="260"/>
      <c r="K34" s="264"/>
      <c r="L34" s="183"/>
      <c r="M34" s="276"/>
      <c r="N34" s="277"/>
      <c r="O34" s="278"/>
      <c r="P34" s="32"/>
      <c r="Q34" s="266"/>
      <c r="R34" s="268"/>
      <c r="S34" s="88" t="s">
        <v>43</v>
      </c>
      <c r="T34" s="63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>
        <v>0</v>
      </c>
      <c r="AF34" s="63">
        <f t="shared" si="14"/>
        <v>0</v>
      </c>
      <c r="AG34" s="64">
        <f>AF34*(G33)</f>
        <v>0</v>
      </c>
      <c r="AH34" s="63">
        <f>Q33+SUM(T34:AE34)</f>
        <v>0</v>
      </c>
      <c r="AI34" s="64">
        <f>AH34*G33</f>
        <v>0</v>
      </c>
      <c r="AJ34" s="279"/>
      <c r="AK34" s="85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7"/>
      <c r="AW34" s="96">
        <f t="shared" si="15"/>
        <v>0</v>
      </c>
      <c r="AX34" s="249"/>
      <c r="AZ34" s="259"/>
      <c r="BD34" s="247"/>
    </row>
    <row r="35" spans="2:56" s="152" customFormat="1" ht="20.25" customHeight="1" x14ac:dyDescent="0.25">
      <c r="B35" s="280" t="str">
        <f>'Acompanhamento das obras'!B19</f>
        <v>6.3.1.7</v>
      </c>
      <c r="C35" s="256" t="str">
        <f>'Acompanhamento das obras'!C19</f>
        <v>Sistema de Circuito Fechado de TV – CFTV</v>
      </c>
      <c r="D35" s="258" t="str">
        <f>'Acompanhamento das obras'!F19</f>
        <v>-</v>
      </c>
      <c r="E35" s="258" t="str">
        <f>'Acompanhamento das obras'!G19</f>
        <v>-</v>
      </c>
      <c r="F35" s="33"/>
      <c r="G35" s="279">
        <f>'Acompanhamento das obras'!L19</f>
        <v>3493028.88</v>
      </c>
      <c r="H35" s="183"/>
      <c r="I35" s="239" t="str">
        <f>'Acompanhamento das obras'!P19</f>
        <v>Não se aplica</v>
      </c>
      <c r="J35" s="260" t="str">
        <f>'Acompanhamento das obras'!T19</f>
        <v>Não se aplica</v>
      </c>
      <c r="K35" s="264" t="str">
        <f>'Acompanhamento das obras'!AA19</f>
        <v>Não se aplica</v>
      </c>
      <c r="L35" s="183"/>
      <c r="M35" s="276">
        <f>'Acompanhamento das obras'!AL19</f>
        <v>43891</v>
      </c>
      <c r="N35" s="277">
        <f>'Acompanhamento das obras'!AK19</f>
        <v>44620</v>
      </c>
      <c r="O35" s="278">
        <f>'Acompanhamento das obras'!AN19</f>
        <v>364</v>
      </c>
      <c r="P35" s="32"/>
      <c r="Q35" s="266">
        <v>0.70130000000000003</v>
      </c>
      <c r="R35" s="268">
        <f>Q35*G35</f>
        <v>2449661.1535439999</v>
      </c>
      <c r="S35" s="89" t="s">
        <v>42</v>
      </c>
      <c r="T35" s="48">
        <v>5.0299999999999997E-2</v>
      </c>
      <c r="U35" s="153">
        <v>0</v>
      </c>
      <c r="V35" s="153">
        <v>4.8999999999999998E-3</v>
      </c>
      <c r="W35" s="153">
        <v>1.7000000000000001E-2</v>
      </c>
      <c r="X35" s="153">
        <v>3.1399999999999997E-2</v>
      </c>
      <c r="Y35" s="153">
        <v>2.3300000000000001E-2</v>
      </c>
      <c r="Z35" s="153">
        <v>2.4199999999999999E-2</v>
      </c>
      <c r="AA35" s="153">
        <v>0.02</v>
      </c>
      <c r="AB35" s="153">
        <v>3.7400000000000003E-2</v>
      </c>
      <c r="AC35" s="153">
        <v>0.03</v>
      </c>
      <c r="AD35" s="153">
        <v>0.03</v>
      </c>
      <c r="AE35" s="154">
        <v>3.0200000000000001E-2</v>
      </c>
      <c r="AF35" s="48">
        <f t="shared" si="14"/>
        <v>0.29870000000000002</v>
      </c>
      <c r="AG35" s="49">
        <f>AF35*(G35)</f>
        <v>1043367.726456</v>
      </c>
      <c r="AH35" s="48">
        <f>Q35+SUM(T35:AE35)</f>
        <v>1</v>
      </c>
      <c r="AI35" s="49">
        <f>AH35*G35</f>
        <v>3493028.88</v>
      </c>
      <c r="AJ35" s="279" t="str">
        <f>IF(AH36&gt;AH35,"ADIANTADA",IF(AH35&gt;AH36,"ATRASADA","CONFORME PLANEJAMENTO"))</f>
        <v>ATRASADA</v>
      </c>
      <c r="AK35" s="151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4"/>
      <c r="AW35" s="94">
        <f t="shared" si="15"/>
        <v>0</v>
      </c>
      <c r="AX35" s="248">
        <f>AW36+AH36</f>
        <v>0.92920000000000003</v>
      </c>
      <c r="AZ35" s="258" t="e">
        <f>'Acompanhamento das obras'!#REF!</f>
        <v>#REF!</v>
      </c>
      <c r="BD35" s="247" t="e">
        <f>'Acompanhamento das obras'!#REF!</f>
        <v>#REF!</v>
      </c>
    </row>
    <row r="36" spans="2:56" s="65" customFormat="1" ht="20.25" customHeight="1" x14ac:dyDescent="0.25">
      <c r="B36" s="280"/>
      <c r="C36" s="256"/>
      <c r="D36" s="258"/>
      <c r="E36" s="258"/>
      <c r="F36" s="33"/>
      <c r="G36" s="279"/>
      <c r="H36" s="183"/>
      <c r="I36" s="239"/>
      <c r="J36" s="260"/>
      <c r="K36" s="264"/>
      <c r="L36" s="183"/>
      <c r="M36" s="276"/>
      <c r="N36" s="277"/>
      <c r="O36" s="278"/>
      <c r="P36" s="32"/>
      <c r="Q36" s="266"/>
      <c r="R36" s="268"/>
      <c r="S36" s="88" t="s">
        <v>43</v>
      </c>
      <c r="T36" s="63">
        <v>5.0299999999999997E-2</v>
      </c>
      <c r="U36" s="61"/>
      <c r="V36" s="61">
        <v>4.8999999999999998E-3</v>
      </c>
      <c r="W36" s="61">
        <v>1.7000000000000001E-2</v>
      </c>
      <c r="X36" s="61">
        <v>3.1399999999999997E-2</v>
      </c>
      <c r="Y36" s="61">
        <v>2.3300000000000001E-2</v>
      </c>
      <c r="Z36" s="61">
        <v>2.4199999999999999E-2</v>
      </c>
      <c r="AA36" s="61">
        <v>0.02</v>
      </c>
      <c r="AB36" s="61">
        <v>3.7400000000000003E-2</v>
      </c>
      <c r="AC36" s="61">
        <v>1.6000000000000001E-3</v>
      </c>
      <c r="AD36" s="61">
        <v>1.24E-2</v>
      </c>
      <c r="AE36" s="62">
        <v>5.4000000000000003E-3</v>
      </c>
      <c r="AF36" s="63">
        <f>SUM(T36:AE36)</f>
        <v>0.22789999999999999</v>
      </c>
      <c r="AG36" s="64">
        <f>AF36*(G35)</f>
        <v>796061.28175199998</v>
      </c>
      <c r="AH36" s="63">
        <f>Q35+SUM(T36:AE36)</f>
        <v>0.92920000000000003</v>
      </c>
      <c r="AI36" s="64">
        <f>AH36*G35</f>
        <v>3245722.435296</v>
      </c>
      <c r="AJ36" s="279"/>
      <c r="AK36" s="85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7"/>
      <c r="AW36" s="96">
        <f t="shared" si="15"/>
        <v>0</v>
      </c>
      <c r="AX36" s="249"/>
      <c r="AZ36" s="259"/>
      <c r="BD36" s="247"/>
    </row>
    <row r="37" spans="2:56" s="152" customFormat="1" ht="18.600000000000001" customHeight="1" x14ac:dyDescent="0.25">
      <c r="B37" s="227" t="str">
        <f>'Acompanhamento das obras'!B20</f>
        <v>6.5.1.1</v>
      </c>
      <c r="C37" s="229" t="str">
        <f>'Acompanhamento das obras'!C20</f>
        <v>Implantação das Edificações - Balanças Fixas</v>
      </c>
      <c r="D37" s="250"/>
      <c r="E37" s="250"/>
      <c r="F37" s="26"/>
      <c r="G37" s="252"/>
      <c r="H37" s="25"/>
      <c r="I37" s="231"/>
      <c r="J37" s="233"/>
      <c r="K37" s="235"/>
      <c r="L37" s="25"/>
      <c r="M37" s="270"/>
      <c r="N37" s="254"/>
      <c r="O37" s="227"/>
      <c r="P37" s="30"/>
      <c r="Q37" s="274"/>
      <c r="R37" s="272"/>
      <c r="S37" s="163"/>
      <c r="T37" s="159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F37" s="159"/>
      <c r="AG37" s="161"/>
      <c r="AH37" s="159"/>
      <c r="AI37" s="161"/>
      <c r="AJ37" s="175"/>
      <c r="AK37" s="86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3"/>
      <c r="AW37" s="57"/>
      <c r="AX37" s="57"/>
      <c r="AZ37" s="244"/>
      <c r="BD37" s="167"/>
    </row>
    <row r="38" spans="2:56" s="152" customFormat="1" ht="18.600000000000001" customHeight="1" x14ac:dyDescent="0.25">
      <c r="B38" s="228"/>
      <c r="C38" s="230"/>
      <c r="D38" s="251"/>
      <c r="E38" s="251"/>
      <c r="F38" s="26"/>
      <c r="G38" s="253"/>
      <c r="H38" s="25"/>
      <c r="I38" s="232"/>
      <c r="J38" s="234"/>
      <c r="K38" s="236"/>
      <c r="L38" s="25"/>
      <c r="M38" s="271"/>
      <c r="N38" s="255"/>
      <c r="O38" s="228"/>
      <c r="P38" s="30"/>
      <c r="Q38" s="275"/>
      <c r="R38" s="273"/>
      <c r="S38" s="164"/>
      <c r="T38" s="160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9"/>
      <c r="AF38" s="160"/>
      <c r="AG38" s="162"/>
      <c r="AH38" s="160"/>
      <c r="AI38" s="162"/>
      <c r="AJ38" s="176"/>
      <c r="AK38" s="82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5"/>
      <c r="AW38" s="56"/>
      <c r="AX38" s="56"/>
      <c r="AZ38" s="244"/>
      <c r="BD38" s="167"/>
    </row>
    <row r="39" spans="2:56" s="152" customFormat="1" ht="20.25" customHeight="1" x14ac:dyDescent="0.25">
      <c r="B39" s="280" t="str">
        <f>'Acompanhamento das obras'!B21</f>
        <v>-</v>
      </c>
      <c r="C39" s="256" t="str">
        <f>'Acompanhamento das obras'!C21</f>
        <v>km 690+500 - Lavras/MG - Pista Sul (REFORMA)</v>
      </c>
      <c r="D39" s="258" t="str">
        <f>'Acompanhamento das obras'!F21</f>
        <v>-</v>
      </c>
      <c r="E39" s="258" t="str">
        <f>'Acompanhamento das obras'!G21</f>
        <v>-</v>
      </c>
      <c r="F39" s="33"/>
      <c r="G39" s="279">
        <f>'Acompanhamento das obras'!L21</f>
        <v>180000</v>
      </c>
      <c r="H39" s="183"/>
      <c r="I39" s="239" t="str">
        <f>'Acompanhamento das obras'!P21</f>
        <v>Aprovado</v>
      </c>
      <c r="J39" s="260" t="str">
        <f>'Acompanhamento das obras'!T21</f>
        <v>Aguardando licenciamento</v>
      </c>
      <c r="K39" s="264" t="str">
        <f>'Acompanhamento das obras'!AA21</f>
        <v xml:space="preserve">Aguardando aprovação do projeto </v>
      </c>
      <c r="L39" s="183"/>
      <c r="M39" s="276">
        <f>'Acompanhamento das obras'!AJ21</f>
        <v>44593</v>
      </c>
      <c r="N39" s="277">
        <f>'Acompanhamento das obras'!AK21</f>
        <v>44620</v>
      </c>
      <c r="O39" s="278">
        <f>'Acompanhamento das obras'!AN21</f>
        <v>27</v>
      </c>
      <c r="P39" s="32"/>
      <c r="Q39" s="266">
        <v>0</v>
      </c>
      <c r="R39" s="268">
        <f>Q39*G39</f>
        <v>0</v>
      </c>
      <c r="S39" s="89" t="s">
        <v>42</v>
      </c>
      <c r="T39" s="48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4">
        <v>1</v>
      </c>
      <c r="AF39" s="48">
        <f t="shared" ref="AF39:AF42" si="16">SUM(T39:AE39)</f>
        <v>1</v>
      </c>
      <c r="AG39" s="49">
        <f>AF39*(G39)</f>
        <v>180000</v>
      </c>
      <c r="AH39" s="48">
        <f>Q39+SUM(T39:AE39)</f>
        <v>1</v>
      </c>
      <c r="AI39" s="49">
        <f>AH39*G39</f>
        <v>180000</v>
      </c>
      <c r="AJ39" s="279" t="str">
        <f>IF(AH40&gt;AH39,"ADIANTADA",IF(AH39&gt;AH40,"ATRASADA","CONFORME PLANEJAMENTO"))</f>
        <v>ATRASADA</v>
      </c>
      <c r="AK39" s="151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4"/>
      <c r="AW39" s="94">
        <f t="shared" ref="AW39:AW42" si="17">SUM(AK39:AV39)</f>
        <v>0</v>
      </c>
      <c r="AX39" s="248">
        <f>AW40+AH40</f>
        <v>0</v>
      </c>
      <c r="AZ39" s="258" t="e">
        <f>'Acompanhamento das obras'!#REF!</f>
        <v>#REF!</v>
      </c>
      <c r="BD39" s="247" t="e">
        <f>'Acompanhamento das obras'!#REF!</f>
        <v>#REF!</v>
      </c>
    </row>
    <row r="40" spans="2:56" s="65" customFormat="1" ht="20.25" customHeight="1" x14ac:dyDescent="0.25">
      <c r="B40" s="280"/>
      <c r="C40" s="256"/>
      <c r="D40" s="258"/>
      <c r="E40" s="258"/>
      <c r="F40" s="33"/>
      <c r="G40" s="279"/>
      <c r="H40" s="183"/>
      <c r="I40" s="239"/>
      <c r="J40" s="260"/>
      <c r="K40" s="264"/>
      <c r="L40" s="183"/>
      <c r="M40" s="276"/>
      <c r="N40" s="277"/>
      <c r="O40" s="278"/>
      <c r="P40" s="32"/>
      <c r="Q40" s="266"/>
      <c r="R40" s="268"/>
      <c r="S40" s="88" t="s">
        <v>43</v>
      </c>
      <c r="T40" s="63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>
        <v>0</v>
      </c>
      <c r="AF40" s="63">
        <f t="shared" si="16"/>
        <v>0</v>
      </c>
      <c r="AG40" s="64">
        <f>AF40*(G39)</f>
        <v>0</v>
      </c>
      <c r="AH40" s="63">
        <f>Q39+SUM(T40:AE40)</f>
        <v>0</v>
      </c>
      <c r="AI40" s="64">
        <f>AH40*G39</f>
        <v>0</v>
      </c>
      <c r="AJ40" s="279"/>
      <c r="AK40" s="85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/>
      <c r="AW40" s="96">
        <f t="shared" si="17"/>
        <v>0</v>
      </c>
      <c r="AX40" s="249"/>
      <c r="AZ40" s="259"/>
      <c r="BD40" s="247"/>
    </row>
    <row r="41" spans="2:56" s="152" customFormat="1" ht="20.25" customHeight="1" x14ac:dyDescent="0.25">
      <c r="B41" s="280" t="str">
        <f>'Acompanhamento das obras'!B22</f>
        <v>-</v>
      </c>
      <c r="C41" s="256" t="str">
        <f>'Acompanhamento das obras'!C22</f>
        <v>km 844+500 - São Sebastião da Bela Vista/MG - Pista Norte (REFORMA)</v>
      </c>
      <c r="D41" s="258" t="str">
        <f>'Acompanhamento das obras'!F22</f>
        <v>-</v>
      </c>
      <c r="E41" s="258" t="str">
        <f>'Acompanhamento das obras'!G22</f>
        <v>-</v>
      </c>
      <c r="F41" s="33"/>
      <c r="G41" s="279">
        <f>'Acompanhamento das obras'!L22</f>
        <v>180000</v>
      </c>
      <c r="H41" s="183"/>
      <c r="I41" s="239" t="str">
        <f>'Acompanhamento das obras'!P22</f>
        <v>Aprovado</v>
      </c>
      <c r="J41" s="260" t="str">
        <f>'Acompanhamento das obras'!T22</f>
        <v>Aguardando licenciamento</v>
      </c>
      <c r="K41" s="264" t="str">
        <f>'Acompanhamento das obras'!AA22</f>
        <v xml:space="preserve">Aguardando aprovação do projeto </v>
      </c>
      <c r="L41" s="183"/>
      <c r="M41" s="276">
        <f>'Acompanhamento das obras'!AJ22</f>
        <v>44593</v>
      </c>
      <c r="N41" s="277">
        <f>'Acompanhamento das obras'!AK22</f>
        <v>44620</v>
      </c>
      <c r="O41" s="278">
        <f>'Acompanhamento das obras'!AN22</f>
        <v>27</v>
      </c>
      <c r="P41" s="32"/>
      <c r="Q41" s="266">
        <v>0</v>
      </c>
      <c r="R41" s="268">
        <f>Q41*G41</f>
        <v>0</v>
      </c>
      <c r="S41" s="89" t="s">
        <v>42</v>
      </c>
      <c r="T41" s="48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4">
        <v>1</v>
      </c>
      <c r="AF41" s="48">
        <f t="shared" si="16"/>
        <v>1</v>
      </c>
      <c r="AG41" s="49">
        <f>AF41*(G41)</f>
        <v>180000</v>
      </c>
      <c r="AH41" s="48">
        <f>Q41+SUM(T41:AE41)</f>
        <v>1</v>
      </c>
      <c r="AI41" s="49">
        <f>AH41*G41</f>
        <v>180000</v>
      </c>
      <c r="AJ41" s="279" t="str">
        <f>IF(AH42&gt;AH41,"ADIANTADA",IF(AH41&gt;AH42,"ATRASADA","CONFORME PLANEJAMENTO"))</f>
        <v>ATRASADA</v>
      </c>
      <c r="AK41" s="151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4"/>
      <c r="AW41" s="94">
        <f t="shared" si="17"/>
        <v>0</v>
      </c>
      <c r="AX41" s="248">
        <f>AW42+AH42</f>
        <v>0</v>
      </c>
      <c r="AZ41" s="258" t="e">
        <f>'Acompanhamento das obras'!#REF!</f>
        <v>#REF!</v>
      </c>
      <c r="BD41" s="247" t="e">
        <f>'Acompanhamento das obras'!#REF!</f>
        <v>#REF!</v>
      </c>
    </row>
    <row r="42" spans="2:56" s="65" customFormat="1" ht="20.25" customHeight="1" x14ac:dyDescent="0.25">
      <c r="B42" s="280"/>
      <c r="C42" s="256"/>
      <c r="D42" s="258"/>
      <c r="E42" s="258"/>
      <c r="F42" s="33"/>
      <c r="G42" s="279"/>
      <c r="H42" s="183"/>
      <c r="I42" s="239"/>
      <c r="J42" s="260"/>
      <c r="K42" s="264"/>
      <c r="L42" s="183"/>
      <c r="M42" s="276"/>
      <c r="N42" s="277"/>
      <c r="O42" s="278"/>
      <c r="P42" s="32"/>
      <c r="Q42" s="266"/>
      <c r="R42" s="268"/>
      <c r="S42" s="88" t="s">
        <v>43</v>
      </c>
      <c r="T42" s="63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2">
        <v>0</v>
      </c>
      <c r="AF42" s="63">
        <f t="shared" si="16"/>
        <v>0</v>
      </c>
      <c r="AG42" s="64">
        <f>AF42*(G41)</f>
        <v>0</v>
      </c>
      <c r="AH42" s="63">
        <f>Q41+SUM(T42:AE42)</f>
        <v>0</v>
      </c>
      <c r="AI42" s="64">
        <f>AH42*G41</f>
        <v>0</v>
      </c>
      <c r="AJ42" s="279"/>
      <c r="AK42" s="85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7"/>
      <c r="AW42" s="96">
        <f t="shared" si="17"/>
        <v>0</v>
      </c>
      <c r="AX42" s="249"/>
      <c r="AZ42" s="259"/>
      <c r="BD42" s="247"/>
    </row>
    <row r="43" spans="2:56" s="152" customFormat="1" ht="20.25" customHeight="1" x14ac:dyDescent="0.25">
      <c r="B43" s="280">
        <f>'Acompanhamento das obras'!B23</f>
        <v>1</v>
      </c>
      <c r="C43" s="256" t="str">
        <f>'Acompanhamento das obras'!C23</f>
        <v>km 58+000 - Mairiporã/SP - Pista Norte - Fixa</v>
      </c>
      <c r="D43" s="258" t="str">
        <f>'Acompanhamento das obras'!F23</f>
        <v>-</v>
      </c>
      <c r="E43" s="258" t="str">
        <f>'Acompanhamento das obras'!G23</f>
        <v>-</v>
      </c>
      <c r="F43" s="33"/>
      <c r="G43" s="279">
        <f>'Acompanhamento das obras'!L23</f>
        <v>12603526.970000001</v>
      </c>
      <c r="H43" s="183"/>
      <c r="I43" s="239" t="str">
        <f>'Acompanhamento das obras'!P23</f>
        <v>Projeto cancelado por meio do Ofício Circular nº 02/2018/GEFIR/SUINF</v>
      </c>
      <c r="J43" s="260" t="str">
        <f>'Acompanhamento das obras'!T23</f>
        <v>-</v>
      </c>
      <c r="K43" s="264" t="str">
        <f>'Acompanhamento das obras'!AA23</f>
        <v>Publicado</v>
      </c>
      <c r="L43" s="183"/>
      <c r="M43" s="276">
        <f>'Acompanhamento das obras'!AJ23</f>
        <v>44593</v>
      </c>
      <c r="N43" s="277">
        <f>'Acompanhamento das obras'!AK23</f>
        <v>44620</v>
      </c>
      <c r="O43" s="278">
        <f>'Acompanhamento das obras'!AN23</f>
        <v>27</v>
      </c>
      <c r="P43" s="32"/>
      <c r="Q43" s="266">
        <v>0</v>
      </c>
      <c r="R43" s="268">
        <f>Q43*G43</f>
        <v>0</v>
      </c>
      <c r="S43" s="89" t="s">
        <v>42</v>
      </c>
      <c r="T43" s="48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4">
        <v>1</v>
      </c>
      <c r="AF43" s="48">
        <f t="shared" ref="AF43:AF48" si="18">SUM(T43:AE43)</f>
        <v>1</v>
      </c>
      <c r="AG43" s="49">
        <f>AF43*(G43)</f>
        <v>12603526.970000001</v>
      </c>
      <c r="AH43" s="48">
        <f>Q43+SUM(T43:AE43)</f>
        <v>1</v>
      </c>
      <c r="AI43" s="49">
        <f>AH43*G43</f>
        <v>12603526.970000001</v>
      </c>
      <c r="AJ43" s="279" t="str">
        <f>IF(AH44&gt;AH43,"ADIANTADA",IF(AH43&gt;AH44,"ATRASADA","CONFORME PLANEJAMENTO"))</f>
        <v>ATRASADA</v>
      </c>
      <c r="AK43" s="151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4"/>
      <c r="AW43" s="94">
        <f t="shared" ref="AW43:AW48" si="19">SUM(AK43:AV43)</f>
        <v>0</v>
      </c>
      <c r="AX43" s="248">
        <f>AW44+AH44</f>
        <v>0</v>
      </c>
      <c r="AZ43" s="258" t="e">
        <f>'Acompanhamento das obras'!#REF!</f>
        <v>#REF!</v>
      </c>
      <c r="BD43" s="247" t="e">
        <f>'Acompanhamento das obras'!#REF!</f>
        <v>#REF!</v>
      </c>
    </row>
    <row r="44" spans="2:56" s="65" customFormat="1" ht="20.25" customHeight="1" x14ac:dyDescent="0.25">
      <c r="B44" s="280"/>
      <c r="C44" s="256"/>
      <c r="D44" s="258"/>
      <c r="E44" s="258"/>
      <c r="F44" s="33"/>
      <c r="G44" s="279"/>
      <c r="H44" s="183"/>
      <c r="I44" s="239"/>
      <c r="J44" s="260"/>
      <c r="K44" s="264"/>
      <c r="L44" s="183"/>
      <c r="M44" s="276"/>
      <c r="N44" s="277"/>
      <c r="O44" s="278"/>
      <c r="P44" s="32"/>
      <c r="Q44" s="266"/>
      <c r="R44" s="268"/>
      <c r="S44" s="88" t="s">
        <v>43</v>
      </c>
      <c r="T44" s="63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>
        <v>0</v>
      </c>
      <c r="AF44" s="63">
        <f t="shared" si="18"/>
        <v>0</v>
      </c>
      <c r="AG44" s="64">
        <f>AF44*(G43)</f>
        <v>0</v>
      </c>
      <c r="AH44" s="63">
        <f>Q43+SUM(T44:AE44)</f>
        <v>0</v>
      </c>
      <c r="AI44" s="64">
        <f>AH44*G43</f>
        <v>0</v>
      </c>
      <c r="AJ44" s="279"/>
      <c r="AK44" s="85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W44" s="96">
        <f t="shared" si="19"/>
        <v>0</v>
      </c>
      <c r="AX44" s="249"/>
      <c r="AZ44" s="259"/>
      <c r="BD44" s="247"/>
    </row>
    <row r="45" spans="2:56" s="152" customFormat="1" ht="20.25" customHeight="1" x14ac:dyDescent="0.25">
      <c r="B45" s="280">
        <f>'Acompanhamento das obras'!B24</f>
        <v>2</v>
      </c>
      <c r="C45" s="256" t="str">
        <f>'Acompanhamento das obras'!C24</f>
        <v>km 58+000 - Mairiporã/SP - Pista Sul - Fixa</v>
      </c>
      <c r="D45" s="258" t="str">
        <f>'Acompanhamento das obras'!F24</f>
        <v>-</v>
      </c>
      <c r="E45" s="258" t="str">
        <f>'Acompanhamento das obras'!G24</f>
        <v>-</v>
      </c>
      <c r="F45" s="33"/>
      <c r="G45" s="279">
        <f>'Acompanhamento das obras'!L24</f>
        <v>9821512.8499999996</v>
      </c>
      <c r="H45" s="183"/>
      <c r="I45" s="239" t="str">
        <f>'Acompanhamento das obras'!P24</f>
        <v>Projeto cancelado por meio do Ofício Circular nº 02/2018/GEFIR/SUINF</v>
      </c>
      <c r="J45" s="260" t="str">
        <f>'Acompanhamento das obras'!T24</f>
        <v>-</v>
      </c>
      <c r="K45" s="264" t="str">
        <f>'Acompanhamento das obras'!AA24</f>
        <v>Publicado</v>
      </c>
      <c r="L45" s="183"/>
      <c r="M45" s="276">
        <f>'Acompanhamento das obras'!AJ24</f>
        <v>44593</v>
      </c>
      <c r="N45" s="277">
        <f>'Acompanhamento das obras'!AK24</f>
        <v>44620</v>
      </c>
      <c r="O45" s="278">
        <f>'Acompanhamento das obras'!AN24</f>
        <v>27</v>
      </c>
      <c r="P45" s="32"/>
      <c r="Q45" s="266">
        <v>0</v>
      </c>
      <c r="R45" s="268">
        <f>Q45*G45</f>
        <v>0</v>
      </c>
      <c r="S45" s="89" t="s">
        <v>42</v>
      </c>
      <c r="T45" s="48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4">
        <v>1</v>
      </c>
      <c r="AF45" s="48">
        <f t="shared" si="18"/>
        <v>1</v>
      </c>
      <c r="AG45" s="49">
        <f>AF45*(G45)</f>
        <v>9821512.8499999996</v>
      </c>
      <c r="AH45" s="48">
        <f>Q45+SUM(T45:AE45)</f>
        <v>1</v>
      </c>
      <c r="AI45" s="49">
        <f>AH45*G45</f>
        <v>9821512.8499999996</v>
      </c>
      <c r="AJ45" s="279" t="str">
        <f>IF(AH46&gt;AH45,"ADIANTADA",IF(AH45&gt;AH46,"ATRASADA","CONFORME PLANEJAMENTO"))</f>
        <v>ATRASADA</v>
      </c>
      <c r="AK45" s="151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4"/>
      <c r="AW45" s="94">
        <f t="shared" si="19"/>
        <v>0</v>
      </c>
      <c r="AX45" s="248">
        <f>AW46+AH46</f>
        <v>0</v>
      </c>
      <c r="AZ45" s="258" t="e">
        <f>'Acompanhamento das obras'!#REF!</f>
        <v>#REF!</v>
      </c>
      <c r="BD45" s="247" t="e">
        <f>'Acompanhamento das obras'!#REF!</f>
        <v>#REF!</v>
      </c>
    </row>
    <row r="46" spans="2:56" s="65" customFormat="1" ht="20.25" customHeight="1" x14ac:dyDescent="0.25">
      <c r="B46" s="280"/>
      <c r="C46" s="256"/>
      <c r="D46" s="258"/>
      <c r="E46" s="258"/>
      <c r="F46" s="33"/>
      <c r="G46" s="279"/>
      <c r="H46" s="183"/>
      <c r="I46" s="239"/>
      <c r="J46" s="260"/>
      <c r="K46" s="264"/>
      <c r="L46" s="183"/>
      <c r="M46" s="276"/>
      <c r="N46" s="277"/>
      <c r="O46" s="278"/>
      <c r="P46" s="32"/>
      <c r="Q46" s="266"/>
      <c r="R46" s="268"/>
      <c r="S46" s="88" t="s">
        <v>43</v>
      </c>
      <c r="T46" s="63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2">
        <v>0</v>
      </c>
      <c r="AF46" s="63">
        <f t="shared" si="18"/>
        <v>0</v>
      </c>
      <c r="AG46" s="64">
        <f>AF46*(G45)</f>
        <v>0</v>
      </c>
      <c r="AH46" s="63">
        <f>Q45+SUM(T46:AE46)</f>
        <v>0</v>
      </c>
      <c r="AI46" s="64">
        <f>AH46*G45</f>
        <v>0</v>
      </c>
      <c r="AJ46" s="279"/>
      <c r="AK46" s="85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96">
        <f t="shared" si="19"/>
        <v>0</v>
      </c>
      <c r="AX46" s="249"/>
      <c r="AZ46" s="259"/>
      <c r="BD46" s="247"/>
    </row>
    <row r="47" spans="2:56" s="152" customFormat="1" ht="20.25" customHeight="1" x14ac:dyDescent="0.25">
      <c r="B47" s="280">
        <f>'Acompanhamento das obras'!B25</f>
        <v>3</v>
      </c>
      <c r="C47" s="256" t="str">
        <f>'Acompanhamento das obras'!C25</f>
        <v>km 515+100 - Igarapé/MG - Pista Norte - Fixa</v>
      </c>
      <c r="D47" s="258" t="str">
        <f>'Acompanhamento das obras'!F25</f>
        <v>-</v>
      </c>
      <c r="E47" s="258" t="str">
        <f>'Acompanhamento das obras'!G25</f>
        <v>-</v>
      </c>
      <c r="F47" s="33"/>
      <c r="G47" s="279">
        <f>'Acompanhamento das obras'!L25</f>
        <v>6200056.8099999996</v>
      </c>
      <c r="H47" s="183"/>
      <c r="I47" s="239" t="str">
        <f>'Acompanhamento das obras'!P25</f>
        <v>Projeto cancelado por meio do Ofício Circular nº 02/2018/GEFIR/SUINF</v>
      </c>
      <c r="J47" s="260" t="str">
        <f>'Acompanhamento das obras'!T25</f>
        <v>-</v>
      </c>
      <c r="K47" s="264" t="str">
        <f>'Acompanhamento das obras'!AA25</f>
        <v>Publicado</v>
      </c>
      <c r="L47" s="183"/>
      <c r="M47" s="276">
        <f>'Acompanhamento das obras'!AJ25</f>
        <v>44593</v>
      </c>
      <c r="N47" s="277">
        <f>'Acompanhamento das obras'!AK25</f>
        <v>44620</v>
      </c>
      <c r="O47" s="278">
        <f>'Acompanhamento das obras'!AN25</f>
        <v>27</v>
      </c>
      <c r="P47" s="32"/>
      <c r="Q47" s="266">
        <v>0</v>
      </c>
      <c r="R47" s="268">
        <f>Q47*G47</f>
        <v>0</v>
      </c>
      <c r="S47" s="89" t="s">
        <v>42</v>
      </c>
      <c r="T47" s="48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4">
        <v>1</v>
      </c>
      <c r="AF47" s="48">
        <f t="shared" si="18"/>
        <v>1</v>
      </c>
      <c r="AG47" s="49">
        <f>AF47*(G47)</f>
        <v>6200056.8099999996</v>
      </c>
      <c r="AH47" s="48">
        <f>Q47+SUM(T47:AE47)</f>
        <v>1</v>
      </c>
      <c r="AI47" s="49">
        <f>AH47*G47</f>
        <v>6200056.8099999996</v>
      </c>
      <c r="AJ47" s="279" t="str">
        <f>IF(AH48&gt;AH47,"ADIANTADA",IF(AH47&gt;AH48,"ATRASADA","CONFORME PLANEJAMENTO"))</f>
        <v>ATRASADA</v>
      </c>
      <c r="AK47" s="151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4"/>
      <c r="AW47" s="94">
        <f t="shared" si="19"/>
        <v>0</v>
      </c>
      <c r="AX47" s="248">
        <f>AW48+AH48</f>
        <v>0</v>
      </c>
      <c r="AZ47" s="258" t="e">
        <f>'Acompanhamento das obras'!#REF!</f>
        <v>#REF!</v>
      </c>
      <c r="BD47" s="247" t="e">
        <f>'Acompanhamento das obras'!#REF!</f>
        <v>#REF!</v>
      </c>
    </row>
    <row r="48" spans="2:56" s="65" customFormat="1" ht="20.25" customHeight="1" x14ac:dyDescent="0.25">
      <c r="B48" s="280"/>
      <c r="C48" s="256"/>
      <c r="D48" s="258"/>
      <c r="E48" s="258"/>
      <c r="F48" s="33"/>
      <c r="G48" s="279"/>
      <c r="H48" s="183"/>
      <c r="I48" s="239"/>
      <c r="J48" s="260"/>
      <c r="K48" s="264"/>
      <c r="L48" s="183"/>
      <c r="M48" s="276"/>
      <c r="N48" s="277"/>
      <c r="O48" s="278"/>
      <c r="P48" s="32"/>
      <c r="Q48" s="266"/>
      <c r="R48" s="268"/>
      <c r="S48" s="88" t="s">
        <v>43</v>
      </c>
      <c r="T48" s="63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>
        <v>0</v>
      </c>
      <c r="AF48" s="63">
        <f t="shared" si="18"/>
        <v>0</v>
      </c>
      <c r="AG48" s="64">
        <f>AF48*(G47)</f>
        <v>0</v>
      </c>
      <c r="AH48" s="63">
        <f>Q47+SUM(T48:AE48)</f>
        <v>0</v>
      </c>
      <c r="AI48" s="64">
        <f>AH48*G47</f>
        <v>0</v>
      </c>
      <c r="AJ48" s="279"/>
      <c r="AK48" s="85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7"/>
      <c r="AW48" s="96">
        <f t="shared" si="19"/>
        <v>0</v>
      </c>
      <c r="AX48" s="249"/>
      <c r="AZ48" s="259"/>
      <c r="BD48" s="247"/>
    </row>
    <row r="49" spans="2:56" s="152" customFormat="1" ht="20.25" customHeight="1" x14ac:dyDescent="0.25">
      <c r="B49" s="280">
        <f>'Acompanhamento das obras'!B26</f>
        <v>4</v>
      </c>
      <c r="C49" s="256" t="str">
        <f>'Acompanhamento das obras'!C26</f>
        <v>km 515+200 - Igarapé/MG - Pista Sul - Fixa</v>
      </c>
      <c r="D49" s="258" t="str">
        <f>'Acompanhamento das obras'!F26</f>
        <v>-</v>
      </c>
      <c r="E49" s="258" t="str">
        <f>'Acompanhamento das obras'!G26</f>
        <v>-</v>
      </c>
      <c r="F49" s="33"/>
      <c r="G49" s="279">
        <f>'Acompanhamento das obras'!L26</f>
        <v>6462900.7599999998</v>
      </c>
      <c r="H49" s="183"/>
      <c r="I49" s="239" t="str">
        <f>'Acompanhamento das obras'!P26</f>
        <v>Projeto cancelado por meio do Ofício Circular nº 02/2018/GEFIR/SUINF</v>
      </c>
      <c r="J49" s="260" t="str">
        <f>'Acompanhamento das obras'!T26</f>
        <v>-</v>
      </c>
      <c r="K49" s="264" t="str">
        <f>'Acompanhamento das obras'!AA26</f>
        <v>Publicado</v>
      </c>
      <c r="L49" s="183"/>
      <c r="M49" s="276">
        <f>'Acompanhamento das obras'!AJ26</f>
        <v>44593</v>
      </c>
      <c r="N49" s="277">
        <f>'Acompanhamento das obras'!AK26</f>
        <v>44620</v>
      </c>
      <c r="O49" s="278">
        <f>'Acompanhamento das obras'!AN26</f>
        <v>27</v>
      </c>
      <c r="P49" s="32"/>
      <c r="Q49" s="266">
        <v>0</v>
      </c>
      <c r="R49" s="268">
        <f>Q49*G49</f>
        <v>0</v>
      </c>
      <c r="S49" s="89" t="s">
        <v>42</v>
      </c>
      <c r="T49" s="48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4">
        <v>1</v>
      </c>
      <c r="AF49" s="48">
        <f t="shared" ref="AF49:AF50" si="20">SUM(T49:AE49)</f>
        <v>1</v>
      </c>
      <c r="AG49" s="49">
        <f>AF49*(G49)</f>
        <v>6462900.7599999998</v>
      </c>
      <c r="AH49" s="48">
        <f>Q49+SUM(T49:AE49)</f>
        <v>1</v>
      </c>
      <c r="AI49" s="49">
        <f>AH49*G49</f>
        <v>6462900.7599999998</v>
      </c>
      <c r="AJ49" s="279" t="str">
        <f>IF(AH50&gt;AH49,"ADIANTADA",IF(AH49&gt;AH50,"ATRASADA","CONFORME PLANEJAMENTO"))</f>
        <v>ATRASADA</v>
      </c>
      <c r="AK49" s="151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4"/>
      <c r="AW49" s="94">
        <f t="shared" ref="AW49:AW50" si="21">SUM(AK49:AV49)</f>
        <v>0</v>
      </c>
      <c r="AX49" s="248">
        <f>AW50+AH50</f>
        <v>0</v>
      </c>
      <c r="AZ49" s="258" t="e">
        <f>'Acompanhamento das obras'!#REF!</f>
        <v>#REF!</v>
      </c>
      <c r="BD49" s="247" t="e">
        <f>'Acompanhamento das obras'!#REF!</f>
        <v>#REF!</v>
      </c>
    </row>
    <row r="50" spans="2:56" s="65" customFormat="1" ht="20.25" customHeight="1" x14ac:dyDescent="0.25">
      <c r="B50" s="280"/>
      <c r="C50" s="256"/>
      <c r="D50" s="258"/>
      <c r="E50" s="258"/>
      <c r="F50" s="33"/>
      <c r="G50" s="279"/>
      <c r="H50" s="183"/>
      <c r="I50" s="239"/>
      <c r="J50" s="260"/>
      <c r="K50" s="264"/>
      <c r="L50" s="183"/>
      <c r="M50" s="276"/>
      <c r="N50" s="277"/>
      <c r="O50" s="278"/>
      <c r="P50" s="32"/>
      <c r="Q50" s="266"/>
      <c r="R50" s="268"/>
      <c r="S50" s="88" t="s">
        <v>43</v>
      </c>
      <c r="T50" s="63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>
        <v>0</v>
      </c>
      <c r="AF50" s="63">
        <f t="shared" si="20"/>
        <v>0</v>
      </c>
      <c r="AG50" s="64">
        <f>AF50*(G49)</f>
        <v>0</v>
      </c>
      <c r="AH50" s="63">
        <f>Q49+SUM(T50:AE50)</f>
        <v>0</v>
      </c>
      <c r="AI50" s="64">
        <f>AH50*G49</f>
        <v>0</v>
      </c>
      <c r="AJ50" s="279"/>
      <c r="AK50" s="85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7"/>
      <c r="AW50" s="96">
        <f t="shared" si="21"/>
        <v>0</v>
      </c>
      <c r="AX50" s="249"/>
      <c r="AZ50" s="259"/>
      <c r="BD50" s="247"/>
    </row>
    <row r="51" spans="2:56" s="152" customFormat="1" ht="18.600000000000001" customHeight="1" x14ac:dyDescent="0.25">
      <c r="B51" s="227" t="str">
        <f>'Acompanhamento das obras'!B27</f>
        <v>6.5.2.1</v>
      </c>
      <c r="C51" s="229" t="str">
        <f>'Acompanhamento das obras'!C27</f>
        <v>Implantação e Instalação dos Equipamentos e Sistemas</v>
      </c>
      <c r="D51" s="250"/>
      <c r="E51" s="250"/>
      <c r="F51" s="26"/>
      <c r="G51" s="252"/>
      <c r="H51" s="25"/>
      <c r="I51" s="231"/>
      <c r="J51" s="233"/>
      <c r="K51" s="235"/>
      <c r="L51" s="25"/>
      <c r="M51" s="270"/>
      <c r="N51" s="254"/>
      <c r="O51" s="227"/>
      <c r="P51" s="30"/>
      <c r="Q51" s="274"/>
      <c r="R51" s="272"/>
      <c r="S51" s="163"/>
      <c r="T51" s="159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3"/>
      <c r="AF51" s="159"/>
      <c r="AG51" s="161"/>
      <c r="AH51" s="159"/>
      <c r="AI51" s="161"/>
      <c r="AJ51" s="175"/>
      <c r="AK51" s="86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3"/>
      <c r="AW51" s="57"/>
      <c r="AX51" s="57"/>
      <c r="AZ51" s="244"/>
      <c r="BD51" s="167"/>
    </row>
    <row r="52" spans="2:56" s="152" customFormat="1" ht="18.600000000000001" customHeight="1" x14ac:dyDescent="0.25">
      <c r="B52" s="228"/>
      <c r="C52" s="230"/>
      <c r="D52" s="251"/>
      <c r="E52" s="251"/>
      <c r="F52" s="26"/>
      <c r="G52" s="253"/>
      <c r="H52" s="25"/>
      <c r="I52" s="232"/>
      <c r="J52" s="234"/>
      <c r="K52" s="236"/>
      <c r="L52" s="25"/>
      <c r="M52" s="271"/>
      <c r="N52" s="255"/>
      <c r="O52" s="228"/>
      <c r="P52" s="30"/>
      <c r="Q52" s="275"/>
      <c r="R52" s="273"/>
      <c r="S52" s="164"/>
      <c r="T52" s="160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/>
      <c r="AF52" s="160"/>
      <c r="AG52" s="162"/>
      <c r="AH52" s="160"/>
      <c r="AI52" s="162"/>
      <c r="AJ52" s="176"/>
      <c r="AK52" s="82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5"/>
      <c r="AW52" s="56"/>
      <c r="AX52" s="56"/>
      <c r="AZ52" s="244"/>
      <c r="BD52" s="167"/>
    </row>
    <row r="53" spans="2:56" s="152" customFormat="1" ht="20.25" customHeight="1" x14ac:dyDescent="0.25">
      <c r="B53" s="280" t="str">
        <f>'Acompanhamento das obras'!B28</f>
        <v>6.5.2.1</v>
      </c>
      <c r="C53" s="256" t="str">
        <f>'Acompanhamento das obras'!C28</f>
        <v>Balança Fixa</v>
      </c>
      <c r="D53" s="258" t="str">
        <f>'Acompanhamento das obras'!F28</f>
        <v>58,000 
58,000
515,100
515,200</v>
      </c>
      <c r="E53" s="258" t="str">
        <f>'Acompanhamento das obras'!G28</f>
        <v>58,000 
58,000
515,100
515,200</v>
      </c>
      <c r="F53" s="33"/>
      <c r="G53" s="279">
        <f>'Acompanhamento das obras'!L28</f>
        <v>2525075.19</v>
      </c>
      <c r="H53" s="183"/>
      <c r="I53" s="239" t="str">
        <f>'Acompanhamento das obras'!P28</f>
        <v>Não se aplica</v>
      </c>
      <c r="J53" s="260" t="str">
        <f>'Acompanhamento das obras'!T28</f>
        <v>Não se aplica</v>
      </c>
      <c r="K53" s="264" t="str">
        <f>'Acompanhamento das obras'!AA28</f>
        <v>Não se aplica</v>
      </c>
      <c r="L53" s="183"/>
      <c r="M53" s="276">
        <f>'Acompanhamento das obras'!AJ28</f>
        <v>44593</v>
      </c>
      <c r="N53" s="277">
        <f>'Acompanhamento das obras'!AK28</f>
        <v>44620</v>
      </c>
      <c r="O53" s="278">
        <f>'Acompanhamento das obras'!AN28</f>
        <v>27</v>
      </c>
      <c r="P53" s="32"/>
      <c r="Q53" s="266">
        <v>0</v>
      </c>
      <c r="R53" s="268">
        <f>Q53*G53</f>
        <v>0</v>
      </c>
      <c r="S53" s="89" t="s">
        <v>42</v>
      </c>
      <c r="T53" s="48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4">
        <v>1</v>
      </c>
      <c r="AF53" s="48">
        <f t="shared" ref="AF53:AF54" si="22">SUM(T53:AE53)</f>
        <v>1</v>
      </c>
      <c r="AG53" s="49">
        <f>AF53*(G53)</f>
        <v>2525075.19</v>
      </c>
      <c r="AH53" s="48">
        <f>Q53+SUM(T53:AE53)</f>
        <v>1</v>
      </c>
      <c r="AI53" s="49">
        <f>AH53*G53</f>
        <v>2525075.19</v>
      </c>
      <c r="AJ53" s="279" t="str">
        <f>IF(AH54&gt;AH53,"ADIANTADA",IF(AH53&gt;AH54,"ATRASADA","CONFORME PLANEJAMENTO"))</f>
        <v>ATRASADA</v>
      </c>
      <c r="AK53" s="151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4"/>
      <c r="AW53" s="94">
        <f t="shared" ref="AW53:AW54" si="23">SUM(AK53:AV53)</f>
        <v>0</v>
      </c>
      <c r="AX53" s="248">
        <f>AW54+AH54</f>
        <v>0</v>
      </c>
      <c r="AZ53" s="258" t="e">
        <f>'Acompanhamento das obras'!#REF!</f>
        <v>#REF!</v>
      </c>
      <c r="BD53" s="247" t="e">
        <f>'Acompanhamento das obras'!#REF!</f>
        <v>#REF!</v>
      </c>
    </row>
    <row r="54" spans="2:56" s="65" customFormat="1" ht="20.25" customHeight="1" x14ac:dyDescent="0.25">
      <c r="B54" s="280"/>
      <c r="C54" s="256"/>
      <c r="D54" s="258"/>
      <c r="E54" s="258"/>
      <c r="F54" s="33"/>
      <c r="G54" s="279"/>
      <c r="H54" s="183"/>
      <c r="I54" s="239"/>
      <c r="J54" s="260"/>
      <c r="K54" s="264"/>
      <c r="L54" s="183"/>
      <c r="M54" s="276"/>
      <c r="N54" s="277"/>
      <c r="O54" s="278"/>
      <c r="P54" s="32"/>
      <c r="Q54" s="266"/>
      <c r="R54" s="268"/>
      <c r="S54" s="88" t="s">
        <v>43</v>
      </c>
      <c r="T54" s="63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>
        <v>0</v>
      </c>
      <c r="AF54" s="63">
        <f t="shared" si="22"/>
        <v>0</v>
      </c>
      <c r="AG54" s="64">
        <f>AF54*(G53)</f>
        <v>0</v>
      </c>
      <c r="AH54" s="63">
        <f>Q53+SUM(T54:AE54)</f>
        <v>0</v>
      </c>
      <c r="AI54" s="64">
        <f>AH54*G53</f>
        <v>0</v>
      </c>
      <c r="AJ54" s="279"/>
      <c r="AK54" s="85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7"/>
      <c r="AW54" s="96">
        <f t="shared" si="23"/>
        <v>0</v>
      </c>
      <c r="AX54" s="249"/>
      <c r="AZ54" s="259"/>
      <c r="BD54" s="247"/>
    </row>
    <row r="55" spans="2:56" ht="18.600000000000001" customHeight="1" x14ac:dyDescent="0.25">
      <c r="B55" s="227" t="str">
        <f>'Acompanhamento das obras'!B29</f>
        <v>6.9</v>
      </c>
      <c r="C55" s="229" t="str">
        <f>'Acompanhamento das obras'!C29</f>
        <v>Veículos para fiscalização da ANTT</v>
      </c>
      <c r="D55" s="250"/>
      <c r="E55" s="250"/>
      <c r="F55" s="26"/>
      <c r="G55" s="252"/>
      <c r="H55" s="25"/>
      <c r="I55" s="231"/>
      <c r="J55" s="233"/>
      <c r="K55" s="235"/>
      <c r="L55" s="25"/>
      <c r="M55" s="270"/>
      <c r="N55" s="254"/>
      <c r="O55" s="227"/>
      <c r="P55" s="30"/>
      <c r="Q55" s="274"/>
      <c r="R55" s="272"/>
      <c r="S55" s="163"/>
      <c r="T55" s="159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159"/>
      <c r="AG55" s="161"/>
      <c r="AH55" s="159"/>
      <c r="AI55" s="161"/>
      <c r="AJ55" s="157"/>
      <c r="AK55" s="86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3"/>
      <c r="AW55" s="57"/>
      <c r="AX55" s="57"/>
      <c r="AZ55" s="244"/>
      <c r="BD55" s="167"/>
    </row>
    <row r="56" spans="2:56" ht="18.600000000000001" customHeight="1" x14ac:dyDescent="0.25">
      <c r="B56" s="228"/>
      <c r="C56" s="230"/>
      <c r="D56" s="251"/>
      <c r="E56" s="251"/>
      <c r="F56" s="26"/>
      <c r="G56" s="253"/>
      <c r="H56" s="25"/>
      <c r="I56" s="232"/>
      <c r="J56" s="234"/>
      <c r="K56" s="236"/>
      <c r="L56" s="25"/>
      <c r="M56" s="271"/>
      <c r="N56" s="255"/>
      <c r="O56" s="228"/>
      <c r="P56" s="30"/>
      <c r="Q56" s="275"/>
      <c r="R56" s="273"/>
      <c r="S56" s="164"/>
      <c r="T56" s="160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  <c r="AF56" s="160"/>
      <c r="AG56" s="162"/>
      <c r="AH56" s="160"/>
      <c r="AI56" s="162"/>
      <c r="AJ56" s="158"/>
      <c r="AK56" s="82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5"/>
      <c r="AW56" s="56"/>
      <c r="AX56" s="56"/>
      <c r="AZ56" s="244"/>
      <c r="BD56" s="167"/>
    </row>
    <row r="57" spans="2:56" ht="25.5" customHeight="1" x14ac:dyDescent="0.25">
      <c r="B57" s="245" t="str">
        <f>'Acompanhamento das obras'!B30</f>
        <v>6.9.1</v>
      </c>
      <c r="C57" s="256" t="str">
        <f>'Acompanhamento das obras'!C30</f>
        <v xml:space="preserve">Fornecimento de veículos para fiscalização ANTT - reposição </v>
      </c>
      <c r="D57" s="258" t="str">
        <f>'Acompanhamento das obras'!F30</f>
        <v>-</v>
      </c>
      <c r="E57" s="258" t="str">
        <f>'Acompanhamento das obras'!G30</f>
        <v>-</v>
      </c>
      <c r="F57" s="91"/>
      <c r="G57" s="237">
        <f>'Acompanhamento das obras'!L30</f>
        <v>216857.58</v>
      </c>
      <c r="H57" s="91"/>
      <c r="I57" s="239" t="str">
        <f>VLOOKUP($C57,'Acompanhamento das obras'!$C$8:$AD$30,14,0)</f>
        <v>Não se aplica</v>
      </c>
      <c r="J57" s="260" t="str">
        <f>VLOOKUP($C57,'Acompanhamento das obras'!$C$8:$AD$30,18,0)</f>
        <v>Não se aplica</v>
      </c>
      <c r="K57" s="264" t="str">
        <f>VLOOKUP($C57,'Acompanhamento das obras'!$C$8:$AD$30,25,0)</f>
        <v>Não se aplica</v>
      </c>
      <c r="L57" s="91"/>
      <c r="M57" s="262">
        <f>'Acompanhamento das obras'!AJ30</f>
        <v>44562</v>
      </c>
      <c r="N57" s="241">
        <f>'Acompanhamento das obras'!AK30</f>
        <v>44620</v>
      </c>
      <c r="O57" s="245">
        <f>'Acompanhamento das obras'!AN30</f>
        <v>58</v>
      </c>
      <c r="P57" s="32"/>
      <c r="Q57" s="266">
        <v>0</v>
      </c>
      <c r="R57" s="268">
        <f>Q57*G57</f>
        <v>0</v>
      </c>
      <c r="S57" s="87" t="s">
        <v>42</v>
      </c>
      <c r="T57" s="48"/>
      <c r="U57" s="153"/>
      <c r="V57" s="153"/>
      <c r="W57" s="153"/>
      <c r="X57" s="153"/>
      <c r="Y57" s="153"/>
      <c r="Z57" s="153"/>
      <c r="AA57" s="153"/>
      <c r="AB57" s="153"/>
      <c r="AC57" s="153"/>
      <c r="AD57" s="153">
        <v>0.5</v>
      </c>
      <c r="AE57" s="154">
        <v>0.5</v>
      </c>
      <c r="AF57" s="48">
        <f>SUM(T57:AE57)+Q57</f>
        <v>1</v>
      </c>
      <c r="AG57" s="49">
        <f>AF57*(G57)</f>
        <v>216857.58</v>
      </c>
      <c r="AH57" s="48">
        <f>Q57+SUM(T57:AE57)</f>
        <v>1</v>
      </c>
      <c r="AI57" s="49">
        <f>AH57*G57</f>
        <v>216857.58</v>
      </c>
      <c r="AJ57" s="237" t="str">
        <f t="shared" ref="AJ57" si="24">IF(AH58&gt;AH57,"ADIANTADA",IF(AH57&gt;AH58,"ATRASADA","CONFORME PLANEJAMENTO"))</f>
        <v>CONFORME PLANEJAMENTO</v>
      </c>
      <c r="AK57" s="83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1"/>
      <c r="AW57" s="94">
        <f t="shared" ref="AW57:AW58" si="25">SUM(AK57:AV57)</f>
        <v>0</v>
      </c>
      <c r="AX57" s="248">
        <f>AW58+AH58</f>
        <v>1</v>
      </c>
      <c r="AZ57" s="243" t="e">
        <f>'Acompanhamento das obras'!#REF!</f>
        <v>#REF!</v>
      </c>
      <c r="BD57" s="247" t="str">
        <f>'Acompanhamento das obras'!N30</f>
        <v>Concluída</v>
      </c>
    </row>
    <row r="58" spans="2:56" s="65" customFormat="1" ht="25.5" customHeight="1" x14ac:dyDescent="0.25">
      <c r="B58" s="246"/>
      <c r="C58" s="257"/>
      <c r="D58" s="259"/>
      <c r="E58" s="259"/>
      <c r="F58" s="91"/>
      <c r="G58" s="238"/>
      <c r="H58" s="91"/>
      <c r="I58" s="240"/>
      <c r="J58" s="261"/>
      <c r="K58" s="265"/>
      <c r="L58" s="91"/>
      <c r="M58" s="263"/>
      <c r="N58" s="242"/>
      <c r="O58" s="246"/>
      <c r="P58" s="32"/>
      <c r="Q58" s="267"/>
      <c r="R58" s="269"/>
      <c r="S58" s="90" t="s">
        <v>43</v>
      </c>
      <c r="T58" s="80"/>
      <c r="U58" s="60"/>
      <c r="V58" s="60"/>
      <c r="W58" s="60"/>
      <c r="X58" s="60"/>
      <c r="Y58" s="60"/>
      <c r="Z58" s="60"/>
      <c r="AA58" s="60"/>
      <c r="AB58" s="60"/>
      <c r="AC58" s="60"/>
      <c r="AD58" s="60">
        <v>0.5</v>
      </c>
      <c r="AE58" s="79">
        <v>0.5</v>
      </c>
      <c r="AF58" s="80">
        <f>SUM(T58:AE58)+Q57</f>
        <v>1</v>
      </c>
      <c r="AG58" s="81">
        <f>AF58*(G57)</f>
        <v>216857.58</v>
      </c>
      <c r="AH58" s="80">
        <f>Q57+SUM(T58:AE58)</f>
        <v>1</v>
      </c>
      <c r="AI58" s="81">
        <f>AH58*G57</f>
        <v>216857.58</v>
      </c>
      <c r="AJ58" s="238"/>
      <c r="AK58" s="84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2"/>
      <c r="AW58" s="95">
        <f t="shared" si="25"/>
        <v>0</v>
      </c>
      <c r="AX58" s="249"/>
      <c r="AZ58" s="243"/>
      <c r="BD58" s="247"/>
    </row>
    <row r="59" spans="2:56" ht="6.95" customHeight="1" x14ac:dyDescent="0.25"/>
    <row r="60" spans="2:56" s="152" customFormat="1" ht="14.25" customHeight="1" x14ac:dyDescent="0.25">
      <c r="AZ60" s="71"/>
    </row>
    <row r="61" spans="2:56" s="152" customFormat="1" ht="14.25" customHeight="1" x14ac:dyDescent="0.25">
      <c r="AZ61" s="71"/>
    </row>
    <row r="62" spans="2:56" s="152" customFormat="1" ht="14.25" customHeight="1" x14ac:dyDescent="0.25">
      <c r="AZ62" s="71"/>
    </row>
    <row r="63" spans="2:56" s="152" customFormat="1" ht="14.25" customHeight="1" x14ac:dyDescent="0.25">
      <c r="AZ63" s="71"/>
    </row>
    <row r="64" spans="2:56" s="152" customFormat="1" ht="14.25" customHeight="1" x14ac:dyDescent="0.25">
      <c r="AZ64" s="71"/>
    </row>
    <row r="65" spans="2:52" s="152" customFormat="1" ht="14.25" customHeight="1" x14ac:dyDescent="0.25">
      <c r="AZ65" s="71"/>
    </row>
    <row r="66" spans="2:52" s="152" customFormat="1" ht="14.25" customHeight="1" x14ac:dyDescent="0.25">
      <c r="AZ66" s="71"/>
    </row>
    <row r="67" spans="2:52" s="152" customFormat="1" ht="14.25" customHeight="1" x14ac:dyDescent="0.25">
      <c r="AZ67" s="71"/>
    </row>
    <row r="68" spans="2:52" s="152" customFormat="1" ht="14.25" customHeight="1" x14ac:dyDescent="0.25">
      <c r="AZ68" s="71"/>
    </row>
    <row r="69" spans="2:52" s="152" customFormat="1" ht="14.25" customHeight="1" x14ac:dyDescent="0.25">
      <c r="AZ69" s="71"/>
    </row>
    <row r="70" spans="2:52" s="152" customFormat="1" ht="14.25" customHeight="1" x14ac:dyDescent="0.25">
      <c r="AZ70" s="71"/>
    </row>
    <row r="71" spans="2:52" s="152" customFormat="1" ht="14.25" customHeight="1" x14ac:dyDescent="0.25">
      <c r="AE71" s="182"/>
      <c r="AZ71" s="71"/>
    </row>
    <row r="72" spans="2:52" s="152" customFormat="1" ht="14.25" customHeight="1" x14ac:dyDescent="0.25">
      <c r="AZ72" s="71"/>
    </row>
    <row r="73" spans="2:52" s="152" customFormat="1" ht="14.25" customHeight="1" x14ac:dyDescent="0.25">
      <c r="AZ73" s="71"/>
    </row>
    <row r="74" spans="2:52" s="152" customFormat="1" ht="14.25" customHeight="1" x14ac:dyDescent="0.25">
      <c r="AZ74" s="71"/>
    </row>
    <row r="75" spans="2:52" x14ac:dyDescent="0.25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AZ75" s="72"/>
    </row>
    <row r="80" spans="2:52" x14ac:dyDescent="0.25">
      <c r="B80" s="152"/>
      <c r="AZ80" s="72"/>
    </row>
    <row r="93" spans="52:52" ht="18.75" x14ac:dyDescent="0.3">
      <c r="AZ93" s="73"/>
    </row>
    <row r="94" spans="52:52" ht="18.75" x14ac:dyDescent="0.3">
      <c r="AZ94" s="73"/>
    </row>
    <row r="95" spans="52:52" ht="18.75" x14ac:dyDescent="0.3">
      <c r="AZ95" s="73"/>
    </row>
    <row r="96" spans="52:52" ht="18.75" x14ac:dyDescent="0.3">
      <c r="AZ96" s="73"/>
    </row>
    <row r="126" spans="52:52" x14ac:dyDescent="0.25">
      <c r="AZ126" s="74"/>
    </row>
  </sheetData>
  <sheetProtection algorithmName="SHA-512" hashValue="W8QkWb0AMzIWoe0psc0/12uYwkx/6qrzNsXdOnrz7CwOwJ9VV3vLGhvsIemVCXYb1peWhMww4TzHSxWZtb1yVQ==" saltValue="DHeMAjhBKzCksuWuGqedKw==" spinCount="100000" sheet="1" objects="1" scenarios="1"/>
  <mergeCells count="435">
    <mergeCell ref="AZ53:AZ54"/>
    <mergeCell ref="BD53:BD54"/>
    <mergeCell ref="AZ51:AZ52"/>
    <mergeCell ref="B53:B54"/>
    <mergeCell ref="C53:C54"/>
    <mergeCell ref="D53:D54"/>
    <mergeCell ref="E53:E54"/>
    <mergeCell ref="G53:G54"/>
    <mergeCell ref="I53:I54"/>
    <mergeCell ref="J53:J54"/>
    <mergeCell ref="K53:K54"/>
    <mergeCell ref="M53:M54"/>
    <mergeCell ref="N53:N54"/>
    <mergeCell ref="O53:O54"/>
    <mergeCell ref="Q53:Q54"/>
    <mergeCell ref="R53:R54"/>
    <mergeCell ref="AJ53:AJ54"/>
    <mergeCell ref="AX53:AX54"/>
    <mergeCell ref="AX49:AX50"/>
    <mergeCell ref="AZ49:AZ50"/>
    <mergeCell ref="BD49:BD50"/>
    <mergeCell ref="B51:B52"/>
    <mergeCell ref="C51:C52"/>
    <mergeCell ref="D51:D52"/>
    <mergeCell ref="E51:E52"/>
    <mergeCell ref="G51:G52"/>
    <mergeCell ref="I51:I52"/>
    <mergeCell ref="J51:J52"/>
    <mergeCell ref="K51:K52"/>
    <mergeCell ref="M51:M52"/>
    <mergeCell ref="N51:N52"/>
    <mergeCell ref="O51:O52"/>
    <mergeCell ref="Q51:Q52"/>
    <mergeCell ref="R51:R52"/>
    <mergeCell ref="AZ47:AZ48"/>
    <mergeCell ref="BD47:BD48"/>
    <mergeCell ref="B49:B50"/>
    <mergeCell ref="C49:C50"/>
    <mergeCell ref="D49:D50"/>
    <mergeCell ref="E49:E50"/>
    <mergeCell ref="G49:G50"/>
    <mergeCell ref="I49:I50"/>
    <mergeCell ref="J49:J50"/>
    <mergeCell ref="K49:K50"/>
    <mergeCell ref="M49:M50"/>
    <mergeCell ref="N49:N50"/>
    <mergeCell ref="O49:O50"/>
    <mergeCell ref="Q49:Q50"/>
    <mergeCell ref="R49:R50"/>
    <mergeCell ref="AJ49:AJ50"/>
    <mergeCell ref="O47:O48"/>
    <mergeCell ref="Q47:Q48"/>
    <mergeCell ref="R47:R48"/>
    <mergeCell ref="AJ47:AJ48"/>
    <mergeCell ref="AX47:AX48"/>
    <mergeCell ref="I47:I48"/>
    <mergeCell ref="J47:J48"/>
    <mergeCell ref="K47:K48"/>
    <mergeCell ref="M47:M48"/>
    <mergeCell ref="N47:N48"/>
    <mergeCell ref="B47:B48"/>
    <mergeCell ref="C47:C48"/>
    <mergeCell ref="D47:D48"/>
    <mergeCell ref="E47:E48"/>
    <mergeCell ref="G47:G48"/>
    <mergeCell ref="R45:R46"/>
    <mergeCell ref="AJ45:AJ46"/>
    <mergeCell ref="AX45:AX46"/>
    <mergeCell ref="AZ45:AZ46"/>
    <mergeCell ref="BD45:BD46"/>
    <mergeCell ref="AJ43:AJ44"/>
    <mergeCell ref="AX43:AX44"/>
    <mergeCell ref="AZ43:AZ44"/>
    <mergeCell ref="BD43:BD44"/>
    <mergeCell ref="B45:B46"/>
    <mergeCell ref="C45:C46"/>
    <mergeCell ref="D45:D46"/>
    <mergeCell ref="E45:E46"/>
    <mergeCell ref="G45:G46"/>
    <mergeCell ref="I45:I46"/>
    <mergeCell ref="J45:J46"/>
    <mergeCell ref="K45:K46"/>
    <mergeCell ref="M45:M46"/>
    <mergeCell ref="N45:N46"/>
    <mergeCell ref="O45:O46"/>
    <mergeCell ref="Q45:Q46"/>
    <mergeCell ref="BD41:BD42"/>
    <mergeCell ref="B43:B44"/>
    <mergeCell ref="C43:C44"/>
    <mergeCell ref="D43:D44"/>
    <mergeCell ref="E43:E44"/>
    <mergeCell ref="G43:G44"/>
    <mergeCell ref="I43:I44"/>
    <mergeCell ref="J43:J44"/>
    <mergeCell ref="K43:K44"/>
    <mergeCell ref="M43:M44"/>
    <mergeCell ref="N43:N44"/>
    <mergeCell ref="O43:O44"/>
    <mergeCell ref="Q43:Q44"/>
    <mergeCell ref="R43:R44"/>
    <mergeCell ref="N39:N40"/>
    <mergeCell ref="O39:O40"/>
    <mergeCell ref="Q39:Q40"/>
    <mergeCell ref="R39:R40"/>
    <mergeCell ref="AJ39:AJ40"/>
    <mergeCell ref="AX39:AX40"/>
    <mergeCell ref="AZ39:AZ40"/>
    <mergeCell ref="BD39:BD40"/>
    <mergeCell ref="B41:B42"/>
    <mergeCell ref="C41:C42"/>
    <mergeCell ref="D41:D42"/>
    <mergeCell ref="E41:E42"/>
    <mergeCell ref="G41:G42"/>
    <mergeCell ref="I41:I42"/>
    <mergeCell ref="J41:J42"/>
    <mergeCell ref="K41:K42"/>
    <mergeCell ref="M41:M42"/>
    <mergeCell ref="N41:N42"/>
    <mergeCell ref="O41:O42"/>
    <mergeCell ref="Q41:Q42"/>
    <mergeCell ref="R41:R42"/>
    <mergeCell ref="AJ41:AJ42"/>
    <mergeCell ref="AX41:AX42"/>
    <mergeCell ref="AZ41:AZ42"/>
    <mergeCell ref="B39:B40"/>
    <mergeCell ref="C39:C40"/>
    <mergeCell ref="D39:D40"/>
    <mergeCell ref="E39:E40"/>
    <mergeCell ref="G39:G40"/>
    <mergeCell ref="I39:I40"/>
    <mergeCell ref="J39:J40"/>
    <mergeCell ref="K39:K40"/>
    <mergeCell ref="M39:M40"/>
    <mergeCell ref="AX35:AX36"/>
    <mergeCell ref="AZ35:AZ36"/>
    <mergeCell ref="BD35:BD36"/>
    <mergeCell ref="B37:B38"/>
    <mergeCell ref="C37:C38"/>
    <mergeCell ref="D37:D38"/>
    <mergeCell ref="E37:E38"/>
    <mergeCell ref="G37:G38"/>
    <mergeCell ref="I37:I38"/>
    <mergeCell ref="J37:J38"/>
    <mergeCell ref="K37:K38"/>
    <mergeCell ref="M37:M38"/>
    <mergeCell ref="N37:N38"/>
    <mergeCell ref="O37:O38"/>
    <mergeCell ref="Q37:Q38"/>
    <mergeCell ref="R37:R38"/>
    <mergeCell ref="AZ37:AZ38"/>
    <mergeCell ref="N35:N36"/>
    <mergeCell ref="O35:O36"/>
    <mergeCell ref="Q35:Q36"/>
    <mergeCell ref="R35:R36"/>
    <mergeCell ref="AJ35:AJ36"/>
    <mergeCell ref="O33:O34"/>
    <mergeCell ref="Q33:Q34"/>
    <mergeCell ref="R33:R34"/>
    <mergeCell ref="AJ33:AJ34"/>
    <mergeCell ref="B35:B36"/>
    <mergeCell ref="C35:C36"/>
    <mergeCell ref="D35:D36"/>
    <mergeCell ref="E35:E36"/>
    <mergeCell ref="G35:G36"/>
    <mergeCell ref="I35:I36"/>
    <mergeCell ref="J35:J36"/>
    <mergeCell ref="K35:K36"/>
    <mergeCell ref="M35:M36"/>
    <mergeCell ref="B33:B34"/>
    <mergeCell ref="C33:C34"/>
    <mergeCell ref="D33:D34"/>
    <mergeCell ref="E33:E34"/>
    <mergeCell ref="G33:G34"/>
    <mergeCell ref="AZ29:AZ30"/>
    <mergeCell ref="BD29:BD30"/>
    <mergeCell ref="B31:B32"/>
    <mergeCell ref="C31:C32"/>
    <mergeCell ref="D31:D32"/>
    <mergeCell ref="E31:E32"/>
    <mergeCell ref="G31:G32"/>
    <mergeCell ref="I31:I32"/>
    <mergeCell ref="J31:J32"/>
    <mergeCell ref="K31:K32"/>
    <mergeCell ref="M31:M32"/>
    <mergeCell ref="N31:N32"/>
    <mergeCell ref="O31:O32"/>
    <mergeCell ref="Q31:Q32"/>
    <mergeCell ref="R31:R32"/>
    <mergeCell ref="AZ31:AZ32"/>
    <mergeCell ref="O29:O30"/>
    <mergeCell ref="AZ33:AZ34"/>
    <mergeCell ref="BD33:BD34"/>
    <mergeCell ref="AJ29:AJ30"/>
    <mergeCell ref="AX29:AX30"/>
    <mergeCell ref="I29:I30"/>
    <mergeCell ref="J29:J30"/>
    <mergeCell ref="K29:K30"/>
    <mergeCell ref="M29:M30"/>
    <mergeCell ref="N29:N30"/>
    <mergeCell ref="M33:M34"/>
    <mergeCell ref="N33:N34"/>
    <mergeCell ref="AX33:AX34"/>
    <mergeCell ref="I33:I34"/>
    <mergeCell ref="J33:J34"/>
    <mergeCell ref="K33:K34"/>
    <mergeCell ref="D29:D30"/>
    <mergeCell ref="E29:E30"/>
    <mergeCell ref="G29:G30"/>
    <mergeCell ref="AZ25:AZ26"/>
    <mergeCell ref="BD25:BD26"/>
    <mergeCell ref="B27:B28"/>
    <mergeCell ref="C27:C28"/>
    <mergeCell ref="D27:D28"/>
    <mergeCell ref="E27:E28"/>
    <mergeCell ref="G27:G28"/>
    <mergeCell ref="I27:I28"/>
    <mergeCell ref="J27:J28"/>
    <mergeCell ref="K27:K28"/>
    <mergeCell ref="M27:M28"/>
    <mergeCell ref="N27:N28"/>
    <mergeCell ref="O27:O28"/>
    <mergeCell ref="Q27:Q28"/>
    <mergeCell ref="R27:R28"/>
    <mergeCell ref="AZ27:AZ28"/>
    <mergeCell ref="O25:O26"/>
    <mergeCell ref="Q25:Q26"/>
    <mergeCell ref="R25:R26"/>
    <mergeCell ref="Q29:Q30"/>
    <mergeCell ref="R29:R30"/>
    <mergeCell ref="AJ25:AJ26"/>
    <mergeCell ref="AX25:AX26"/>
    <mergeCell ref="I25:I26"/>
    <mergeCell ref="J25:J26"/>
    <mergeCell ref="K25:K26"/>
    <mergeCell ref="M25:M26"/>
    <mergeCell ref="N25:N26"/>
    <mergeCell ref="B25:B26"/>
    <mergeCell ref="C25:C26"/>
    <mergeCell ref="D25:D26"/>
    <mergeCell ref="E25:E26"/>
    <mergeCell ref="G25:G26"/>
    <mergeCell ref="O21:O22"/>
    <mergeCell ref="Q21:Q22"/>
    <mergeCell ref="R21:R22"/>
    <mergeCell ref="AJ21:AJ22"/>
    <mergeCell ref="AX21:AX22"/>
    <mergeCell ref="AZ21:AZ22"/>
    <mergeCell ref="BD21:BD22"/>
    <mergeCell ref="B23:B24"/>
    <mergeCell ref="C23:C24"/>
    <mergeCell ref="D23:D24"/>
    <mergeCell ref="E23:E24"/>
    <mergeCell ref="G23:G24"/>
    <mergeCell ref="I23:I24"/>
    <mergeCell ref="J23:J24"/>
    <mergeCell ref="K23:K24"/>
    <mergeCell ref="M23:M24"/>
    <mergeCell ref="N23:N24"/>
    <mergeCell ref="O23:O24"/>
    <mergeCell ref="Q23:Q24"/>
    <mergeCell ref="R23:R24"/>
    <mergeCell ref="AZ23:AZ24"/>
    <mergeCell ref="AX17:AX18"/>
    <mergeCell ref="AZ17:AZ18"/>
    <mergeCell ref="BD17:BD18"/>
    <mergeCell ref="B19:B20"/>
    <mergeCell ref="C19:C20"/>
    <mergeCell ref="D19:D20"/>
    <mergeCell ref="E19:E20"/>
    <mergeCell ref="G19:G20"/>
    <mergeCell ref="I19:I20"/>
    <mergeCell ref="J19:J20"/>
    <mergeCell ref="K19:K20"/>
    <mergeCell ref="M19:M20"/>
    <mergeCell ref="N19:N20"/>
    <mergeCell ref="O19:O20"/>
    <mergeCell ref="Q19:Q20"/>
    <mergeCell ref="R19:R20"/>
    <mergeCell ref="AZ19:AZ20"/>
    <mergeCell ref="AZ11:AZ12"/>
    <mergeCell ref="BD11:BD12"/>
    <mergeCell ref="B17:B18"/>
    <mergeCell ref="C17:C18"/>
    <mergeCell ref="D17:D18"/>
    <mergeCell ref="E17:E18"/>
    <mergeCell ref="G17:G18"/>
    <mergeCell ref="I17:I18"/>
    <mergeCell ref="J17:J18"/>
    <mergeCell ref="K17:K18"/>
    <mergeCell ref="M17:M18"/>
    <mergeCell ref="N17:N18"/>
    <mergeCell ref="O17:O18"/>
    <mergeCell ref="Q17:Q18"/>
    <mergeCell ref="R17:R18"/>
    <mergeCell ref="AJ17:AJ18"/>
    <mergeCell ref="O11:O12"/>
    <mergeCell ref="Q11:Q12"/>
    <mergeCell ref="R11:R12"/>
    <mergeCell ref="AJ11:AJ12"/>
    <mergeCell ref="AX11:AX12"/>
    <mergeCell ref="I11:I12"/>
    <mergeCell ref="J11:J12"/>
    <mergeCell ref="K11:K12"/>
    <mergeCell ref="M11:M12"/>
    <mergeCell ref="N11:N12"/>
    <mergeCell ref="B11:B12"/>
    <mergeCell ref="C11:C12"/>
    <mergeCell ref="D11:D12"/>
    <mergeCell ref="E11:E12"/>
    <mergeCell ref="G11:G12"/>
    <mergeCell ref="R9:R10"/>
    <mergeCell ref="AJ9:AJ10"/>
    <mergeCell ref="BD9:BD10"/>
    <mergeCell ref="O7:O8"/>
    <mergeCell ref="Q7:Q8"/>
    <mergeCell ref="R7:R8"/>
    <mergeCell ref="AZ7:AZ8"/>
    <mergeCell ref="B9:B10"/>
    <mergeCell ref="C9:C10"/>
    <mergeCell ref="D9:D10"/>
    <mergeCell ref="E9:E10"/>
    <mergeCell ref="G9:G10"/>
    <mergeCell ref="I9:I10"/>
    <mergeCell ref="J9:J10"/>
    <mergeCell ref="K9:K10"/>
    <mergeCell ref="M9:M10"/>
    <mergeCell ref="N9:N10"/>
    <mergeCell ref="O9:O10"/>
    <mergeCell ref="Q9:Q10"/>
    <mergeCell ref="I7:I8"/>
    <mergeCell ref="J7:J8"/>
    <mergeCell ref="K7:K8"/>
    <mergeCell ref="M7:M8"/>
    <mergeCell ref="N7:N8"/>
    <mergeCell ref="R13:R14"/>
    <mergeCell ref="N13:N14"/>
    <mergeCell ref="O13:O14"/>
    <mergeCell ref="AZ13:AZ14"/>
    <mergeCell ref="AX15:AX16"/>
    <mergeCell ref="AZ15:AZ16"/>
    <mergeCell ref="Q13:Q14"/>
    <mergeCell ref="B7:B8"/>
    <mergeCell ref="C7:C8"/>
    <mergeCell ref="D7:D8"/>
    <mergeCell ref="E7:E8"/>
    <mergeCell ref="G7:G8"/>
    <mergeCell ref="B15:B16"/>
    <mergeCell ref="C15:C16"/>
    <mergeCell ref="D15:D16"/>
    <mergeCell ref="E15:E16"/>
    <mergeCell ref="G15:G16"/>
    <mergeCell ref="B13:B14"/>
    <mergeCell ref="C13:C14"/>
    <mergeCell ref="D13:D14"/>
    <mergeCell ref="E13:E14"/>
    <mergeCell ref="G13:G14"/>
    <mergeCell ref="AX9:AX10"/>
    <mergeCell ref="AZ9:AZ10"/>
    <mergeCell ref="BD15:BD16"/>
    <mergeCell ref="I15:I16"/>
    <mergeCell ref="J15:J16"/>
    <mergeCell ref="K15:K16"/>
    <mergeCell ref="M15:M16"/>
    <mergeCell ref="N15:N16"/>
    <mergeCell ref="O15:O16"/>
    <mergeCell ref="Q15:Q16"/>
    <mergeCell ref="R15:R16"/>
    <mergeCell ref="AJ15:AJ16"/>
    <mergeCell ref="AJ57:AJ58"/>
    <mergeCell ref="AZ57:AZ58"/>
    <mergeCell ref="AZ55:AZ56"/>
    <mergeCell ref="O57:O58"/>
    <mergeCell ref="BD57:BD58"/>
    <mergeCell ref="B75:P75"/>
    <mergeCell ref="AX57:AX58"/>
    <mergeCell ref="D55:D56"/>
    <mergeCell ref="E55:E56"/>
    <mergeCell ref="G55:G56"/>
    <mergeCell ref="N55:N56"/>
    <mergeCell ref="O55:O56"/>
    <mergeCell ref="B57:B58"/>
    <mergeCell ref="C57:C58"/>
    <mergeCell ref="D57:D58"/>
    <mergeCell ref="E57:E58"/>
    <mergeCell ref="J57:J58"/>
    <mergeCell ref="M57:M58"/>
    <mergeCell ref="K57:K58"/>
    <mergeCell ref="Q57:Q58"/>
    <mergeCell ref="R57:R58"/>
    <mergeCell ref="M55:M56"/>
    <mergeCell ref="R55:R56"/>
    <mergeCell ref="Q55:Q56"/>
    <mergeCell ref="B55:B56"/>
    <mergeCell ref="C55:C56"/>
    <mergeCell ref="I55:I56"/>
    <mergeCell ref="J55:J56"/>
    <mergeCell ref="K55:K56"/>
    <mergeCell ref="I13:I14"/>
    <mergeCell ref="G57:G58"/>
    <mergeCell ref="I57:I58"/>
    <mergeCell ref="N57:N58"/>
    <mergeCell ref="J13:J14"/>
    <mergeCell ref="K13:K14"/>
    <mergeCell ref="M13:M14"/>
    <mergeCell ref="B21:B22"/>
    <mergeCell ref="C21:C22"/>
    <mergeCell ref="D21:D22"/>
    <mergeCell ref="E21:E22"/>
    <mergeCell ref="G21:G22"/>
    <mergeCell ref="I21:I22"/>
    <mergeCell ref="J21:J22"/>
    <mergeCell ref="K21:K22"/>
    <mergeCell ref="M21:M22"/>
    <mergeCell ref="N21:N22"/>
    <mergeCell ref="B29:B30"/>
    <mergeCell ref="C29:C30"/>
    <mergeCell ref="AZ5:AZ6"/>
    <mergeCell ref="T5:AE5"/>
    <mergeCell ref="S5:S6"/>
    <mergeCell ref="AK5:AV5"/>
    <mergeCell ref="AF5:AJ5"/>
    <mergeCell ref="AF6:AG6"/>
    <mergeCell ref="AH6:AI6"/>
    <mergeCell ref="AW5:AW6"/>
    <mergeCell ref="AX5:AX6"/>
    <mergeCell ref="B5:B6"/>
    <mergeCell ref="C5:C6"/>
    <mergeCell ref="D5:D6"/>
    <mergeCell ref="E5:E6"/>
    <mergeCell ref="C2:AJ3"/>
    <mergeCell ref="G5:G6"/>
    <mergeCell ref="I5:K5"/>
    <mergeCell ref="M5:N5"/>
    <mergeCell ref="O5:O6"/>
    <mergeCell ref="Q5:R5"/>
  </mergeCells>
  <conditionalFormatting sqref="AZ57:AZ58">
    <cfRule type="cellIs" dxfId="110" priority="282" operator="equal">
      <formula>"Em andamento"</formula>
    </cfRule>
    <cfRule type="cellIs" dxfId="109" priority="283" operator="equal">
      <formula>"Concluída"</formula>
    </cfRule>
  </conditionalFormatting>
  <conditionalFormatting sqref="AZ55:AZ56">
    <cfRule type="cellIs" dxfId="108" priority="284" operator="equal">
      <formula>"Em andamento"</formula>
    </cfRule>
    <cfRule type="cellIs" dxfId="107" priority="285" operator="equal">
      <formula>"Concluída"</formula>
    </cfRule>
  </conditionalFormatting>
  <conditionalFormatting sqref="I55:I58">
    <cfRule type="cellIs" dxfId="106" priority="281" operator="equal">
      <formula>"Aprovado"</formula>
    </cfRule>
  </conditionalFormatting>
  <conditionalFormatting sqref="I55:I58">
    <cfRule type="cellIs" dxfId="105" priority="280" operator="equal">
      <formula>"Não se aplica"</formula>
    </cfRule>
  </conditionalFormatting>
  <conditionalFormatting sqref="J55:J58">
    <cfRule type="cellIs" dxfId="104" priority="278" operator="equal">
      <formula>"Não se aplica"</formula>
    </cfRule>
    <cfRule type="cellIs" dxfId="103" priority="279" operator="equal">
      <formula>"Licenciada"</formula>
    </cfRule>
  </conditionalFormatting>
  <conditionalFormatting sqref="K55:K58">
    <cfRule type="cellIs" dxfId="102" priority="276" operator="equal">
      <formula>"Não se aplica"</formula>
    </cfRule>
    <cfRule type="cellIs" dxfId="101" priority="277" operator="equal">
      <formula>"Publicado"</formula>
    </cfRule>
  </conditionalFormatting>
  <conditionalFormatting sqref="M55:N58">
    <cfRule type="cellIs" dxfId="100" priority="586" operator="equal">
      <formula>#REF!</formula>
    </cfRule>
  </conditionalFormatting>
  <conditionalFormatting sqref="AZ13:AZ14">
    <cfRule type="cellIs" dxfId="99" priority="108" operator="equal">
      <formula>"Em andamento"</formula>
    </cfRule>
    <cfRule type="cellIs" dxfId="98" priority="109" operator="equal">
      <formula>"Concluída"</formula>
    </cfRule>
  </conditionalFormatting>
  <conditionalFormatting sqref="I13:I14">
    <cfRule type="cellIs" dxfId="97" priority="105" operator="equal">
      <formula>"Aprovado"</formula>
    </cfRule>
  </conditionalFormatting>
  <conditionalFormatting sqref="I13:I14">
    <cfRule type="cellIs" dxfId="96" priority="104" operator="equal">
      <formula>"Não se aplica"</formula>
    </cfRule>
  </conditionalFormatting>
  <conditionalFormatting sqref="J13:J14">
    <cfRule type="cellIs" dxfId="95" priority="102" operator="equal">
      <formula>"Não se aplica"</formula>
    </cfRule>
    <cfRule type="cellIs" dxfId="94" priority="103" operator="equal">
      <formula>"Licenciada"</formula>
    </cfRule>
  </conditionalFormatting>
  <conditionalFormatting sqref="K13:K14">
    <cfRule type="cellIs" dxfId="93" priority="100" operator="equal">
      <formula>"Não se aplica"</formula>
    </cfRule>
    <cfRule type="cellIs" dxfId="92" priority="101" operator="equal">
      <formula>"Publicado"</formula>
    </cfRule>
  </conditionalFormatting>
  <conditionalFormatting sqref="M13:N14">
    <cfRule type="cellIs" dxfId="91" priority="110" operator="equal">
      <formula>#REF!</formula>
    </cfRule>
  </conditionalFormatting>
  <conditionalFormatting sqref="AZ15:AZ18 AZ21:AZ22 AZ25:AZ26 AZ29:AZ30 AZ33:AZ36 AZ39:AZ50 AZ53:AZ54">
    <cfRule type="cellIs" dxfId="90" priority="88" operator="equal">
      <formula>"Em andamento"</formula>
    </cfRule>
    <cfRule type="cellIs" dxfId="89" priority="89" operator="equal">
      <formula>"Concluída"</formula>
    </cfRule>
  </conditionalFormatting>
  <conditionalFormatting sqref="I15:I18 I21:I22 I25:I26 I29:I30 I33:I36 I39:I50 I53:I54">
    <cfRule type="cellIs" dxfId="88" priority="87" operator="equal">
      <formula>"Aprovado"</formula>
    </cfRule>
  </conditionalFormatting>
  <conditionalFormatting sqref="I15:I18 I21:I22 I25:I26 I29:I30 I33:I36 I39:I50 I53:I54">
    <cfRule type="cellIs" dxfId="87" priority="86" operator="equal">
      <formula>"Não se aplica"</formula>
    </cfRule>
  </conditionalFormatting>
  <conditionalFormatting sqref="J15:J18 J21:J22 J25:J26 J29:J30 J33:J36 J39:J50 J53:J54">
    <cfRule type="cellIs" dxfId="86" priority="84" operator="equal">
      <formula>"Não se aplica"</formula>
    </cfRule>
    <cfRule type="cellIs" dxfId="85" priority="85" operator="equal">
      <formula>"Licenciada"</formula>
    </cfRule>
  </conditionalFormatting>
  <conditionalFormatting sqref="K15:K18 K21:K22 K25:K26 K29:K30 K33:K36 K39:K50 K53:K54">
    <cfRule type="cellIs" dxfId="84" priority="82" operator="equal">
      <formula>"Não se aplica"</formula>
    </cfRule>
    <cfRule type="cellIs" dxfId="83" priority="83" operator="equal">
      <formula>"Publicado"</formula>
    </cfRule>
  </conditionalFormatting>
  <conditionalFormatting sqref="M15:N18 M21:N22 M25:N26 M29:N30 M33:N36 M39:N50 M53:N54">
    <cfRule type="cellIs" dxfId="82" priority="90" operator="equal">
      <formula>#REF!</formula>
    </cfRule>
  </conditionalFormatting>
  <conditionalFormatting sqref="AZ7:AZ8">
    <cfRule type="cellIs" dxfId="81" priority="70" operator="equal">
      <formula>"Em andamento"</formula>
    </cfRule>
    <cfRule type="cellIs" dxfId="80" priority="71" operator="equal">
      <formula>"Concluída"</formula>
    </cfRule>
  </conditionalFormatting>
  <conditionalFormatting sqref="I7:I8">
    <cfRule type="cellIs" dxfId="79" priority="69" operator="equal">
      <formula>"Aprovado"</formula>
    </cfRule>
  </conditionalFormatting>
  <conditionalFormatting sqref="I7:I8">
    <cfRule type="cellIs" dxfId="78" priority="68" operator="equal">
      <formula>"Não se aplica"</formula>
    </cfRule>
  </conditionalFormatting>
  <conditionalFormatting sqref="J7:J8">
    <cfRule type="cellIs" dxfId="77" priority="66" operator="equal">
      <formula>"Não se aplica"</formula>
    </cfRule>
    <cfRule type="cellIs" dxfId="76" priority="67" operator="equal">
      <formula>"Licenciada"</formula>
    </cfRule>
  </conditionalFormatting>
  <conditionalFormatting sqref="K7:K8">
    <cfRule type="cellIs" dxfId="75" priority="64" operator="equal">
      <formula>"Não se aplica"</formula>
    </cfRule>
    <cfRule type="cellIs" dxfId="74" priority="65" operator="equal">
      <formula>"Publicado"</formula>
    </cfRule>
  </conditionalFormatting>
  <conditionalFormatting sqref="M7:N8">
    <cfRule type="cellIs" dxfId="73" priority="72" operator="equal">
      <formula>#REF!</formula>
    </cfRule>
  </conditionalFormatting>
  <conditionalFormatting sqref="AZ9:AZ12">
    <cfRule type="cellIs" dxfId="72" priority="61" operator="equal">
      <formula>"Em andamento"</formula>
    </cfRule>
    <cfRule type="cellIs" dxfId="71" priority="62" operator="equal">
      <formula>"Concluída"</formula>
    </cfRule>
  </conditionalFormatting>
  <conditionalFormatting sqref="I9:I12">
    <cfRule type="cellIs" dxfId="70" priority="60" operator="equal">
      <formula>"Aprovado"</formula>
    </cfRule>
  </conditionalFormatting>
  <conditionalFormatting sqref="I9:I12">
    <cfRule type="cellIs" dxfId="69" priority="59" operator="equal">
      <formula>"Não se aplica"</formula>
    </cfRule>
  </conditionalFormatting>
  <conditionalFormatting sqref="J9:J12">
    <cfRule type="cellIs" dxfId="68" priority="57" operator="equal">
      <formula>"Não se aplica"</formula>
    </cfRule>
    <cfRule type="cellIs" dxfId="67" priority="58" operator="equal">
      <formula>"Licenciada"</formula>
    </cfRule>
  </conditionalFormatting>
  <conditionalFormatting sqref="K9:K12">
    <cfRule type="cellIs" dxfId="66" priority="55" operator="equal">
      <formula>"Não se aplica"</formula>
    </cfRule>
    <cfRule type="cellIs" dxfId="65" priority="56" operator="equal">
      <formula>"Publicado"</formula>
    </cfRule>
  </conditionalFormatting>
  <conditionalFormatting sqref="M9:N12">
    <cfRule type="cellIs" dxfId="64" priority="63" operator="equal">
      <formula>#REF!</formula>
    </cfRule>
  </conditionalFormatting>
  <conditionalFormatting sqref="AZ19:AZ20">
    <cfRule type="cellIs" dxfId="63" priority="52" operator="equal">
      <formula>"Em andamento"</formula>
    </cfRule>
    <cfRule type="cellIs" dxfId="62" priority="53" operator="equal">
      <formula>"Concluída"</formula>
    </cfRule>
  </conditionalFormatting>
  <conditionalFormatting sqref="I19:I20">
    <cfRule type="cellIs" dxfId="61" priority="51" operator="equal">
      <formula>"Aprovado"</formula>
    </cfRule>
  </conditionalFormatting>
  <conditionalFormatting sqref="I19:I20">
    <cfRule type="cellIs" dxfId="60" priority="50" operator="equal">
      <formula>"Não se aplica"</formula>
    </cfRule>
  </conditionalFormatting>
  <conditionalFormatting sqref="J19:J20">
    <cfRule type="cellIs" dxfId="59" priority="48" operator="equal">
      <formula>"Não se aplica"</formula>
    </cfRule>
    <cfRule type="cellIs" dxfId="58" priority="49" operator="equal">
      <formula>"Licenciada"</formula>
    </cfRule>
  </conditionalFormatting>
  <conditionalFormatting sqref="K19:K20">
    <cfRule type="cellIs" dxfId="57" priority="46" operator="equal">
      <formula>"Não se aplica"</formula>
    </cfRule>
    <cfRule type="cellIs" dxfId="56" priority="47" operator="equal">
      <formula>"Publicado"</formula>
    </cfRule>
  </conditionalFormatting>
  <conditionalFormatting sqref="M19:N20">
    <cfRule type="cellIs" dxfId="55" priority="54" operator="equal">
      <formula>#REF!</formula>
    </cfRule>
  </conditionalFormatting>
  <conditionalFormatting sqref="AZ23:AZ24">
    <cfRule type="cellIs" dxfId="54" priority="43" operator="equal">
      <formula>"Em andamento"</formula>
    </cfRule>
    <cfRule type="cellIs" dxfId="53" priority="44" operator="equal">
      <formula>"Concluída"</formula>
    </cfRule>
  </conditionalFormatting>
  <conditionalFormatting sqref="I23:I24">
    <cfRule type="cellIs" dxfId="52" priority="42" operator="equal">
      <formula>"Aprovado"</formula>
    </cfRule>
  </conditionalFormatting>
  <conditionalFormatting sqref="I23:I24">
    <cfRule type="cellIs" dxfId="51" priority="41" operator="equal">
      <formula>"Não se aplica"</formula>
    </cfRule>
  </conditionalFormatting>
  <conditionalFormatting sqref="J23:J24">
    <cfRule type="cellIs" dxfId="50" priority="39" operator="equal">
      <formula>"Não se aplica"</formula>
    </cfRule>
    <cfRule type="cellIs" dxfId="49" priority="40" operator="equal">
      <formula>"Licenciada"</formula>
    </cfRule>
  </conditionalFormatting>
  <conditionalFormatting sqref="K23:K24">
    <cfRule type="cellIs" dxfId="48" priority="37" operator="equal">
      <formula>"Não se aplica"</formula>
    </cfRule>
    <cfRule type="cellIs" dxfId="47" priority="38" operator="equal">
      <formula>"Publicado"</formula>
    </cfRule>
  </conditionalFormatting>
  <conditionalFormatting sqref="M23:N24">
    <cfRule type="cellIs" dxfId="46" priority="45" operator="equal">
      <formula>#REF!</formula>
    </cfRule>
  </conditionalFormatting>
  <conditionalFormatting sqref="AZ27:AZ28">
    <cfRule type="cellIs" dxfId="45" priority="34" operator="equal">
      <formula>"Em andamento"</formula>
    </cfRule>
    <cfRule type="cellIs" dxfId="44" priority="35" operator="equal">
      <formula>"Concluída"</formula>
    </cfRule>
  </conditionalFormatting>
  <conditionalFormatting sqref="I27:I28">
    <cfRule type="cellIs" dxfId="43" priority="33" operator="equal">
      <formula>"Aprovado"</formula>
    </cfRule>
  </conditionalFormatting>
  <conditionalFormatting sqref="I27:I28">
    <cfRule type="cellIs" dxfId="42" priority="32" operator="equal">
      <formula>"Não se aplica"</formula>
    </cfRule>
  </conditionalFormatting>
  <conditionalFormatting sqref="J27:J28">
    <cfRule type="cellIs" dxfId="41" priority="30" operator="equal">
      <formula>"Não se aplica"</formula>
    </cfRule>
    <cfRule type="cellIs" dxfId="40" priority="31" operator="equal">
      <formula>"Licenciada"</formula>
    </cfRule>
  </conditionalFormatting>
  <conditionalFormatting sqref="K27:K28">
    <cfRule type="cellIs" dxfId="39" priority="28" operator="equal">
      <formula>"Não se aplica"</formula>
    </cfRule>
    <cfRule type="cellIs" dxfId="38" priority="29" operator="equal">
      <formula>"Publicado"</formula>
    </cfRule>
  </conditionalFormatting>
  <conditionalFormatting sqref="M27:N28">
    <cfRule type="cellIs" dxfId="37" priority="36" operator="equal">
      <formula>#REF!</formula>
    </cfRule>
  </conditionalFormatting>
  <conditionalFormatting sqref="AZ31:AZ32">
    <cfRule type="cellIs" dxfId="36" priority="25" operator="equal">
      <formula>"Em andamento"</formula>
    </cfRule>
    <cfRule type="cellIs" dxfId="35" priority="26" operator="equal">
      <formula>"Concluída"</formula>
    </cfRule>
  </conditionalFormatting>
  <conditionalFormatting sqref="I31:I32">
    <cfRule type="cellIs" dxfId="34" priority="24" operator="equal">
      <formula>"Aprovado"</formula>
    </cfRule>
  </conditionalFormatting>
  <conditionalFormatting sqref="I31:I32">
    <cfRule type="cellIs" dxfId="33" priority="23" operator="equal">
      <formula>"Não se aplica"</formula>
    </cfRule>
  </conditionalFormatting>
  <conditionalFormatting sqref="J31:J32">
    <cfRule type="cellIs" dxfId="32" priority="21" operator="equal">
      <formula>"Não se aplica"</formula>
    </cfRule>
    <cfRule type="cellIs" dxfId="31" priority="22" operator="equal">
      <formula>"Licenciada"</formula>
    </cfRule>
  </conditionalFormatting>
  <conditionalFormatting sqref="K31:K32">
    <cfRule type="cellIs" dxfId="30" priority="19" operator="equal">
      <formula>"Não se aplica"</formula>
    </cfRule>
    <cfRule type="cellIs" dxfId="29" priority="20" operator="equal">
      <formula>"Publicado"</formula>
    </cfRule>
  </conditionalFormatting>
  <conditionalFormatting sqref="M31:N32">
    <cfRule type="cellIs" dxfId="28" priority="27" operator="equal">
      <formula>#REF!</formula>
    </cfRule>
  </conditionalFormatting>
  <conditionalFormatting sqref="AZ37:AZ38">
    <cfRule type="cellIs" dxfId="27" priority="16" operator="equal">
      <formula>"Em andamento"</formula>
    </cfRule>
    <cfRule type="cellIs" dxfId="26" priority="17" operator="equal">
      <formula>"Concluída"</formula>
    </cfRule>
  </conditionalFormatting>
  <conditionalFormatting sqref="I37:I38">
    <cfRule type="cellIs" dxfId="25" priority="15" operator="equal">
      <formula>"Aprovado"</formula>
    </cfRule>
  </conditionalFormatting>
  <conditionalFormatting sqref="I37:I38">
    <cfRule type="cellIs" dxfId="24" priority="14" operator="equal">
      <formula>"Não se aplica"</formula>
    </cfRule>
  </conditionalFormatting>
  <conditionalFormatting sqref="J37:J38">
    <cfRule type="cellIs" dxfId="23" priority="12" operator="equal">
      <formula>"Não se aplica"</formula>
    </cfRule>
    <cfRule type="cellIs" dxfId="22" priority="13" operator="equal">
      <formula>"Licenciada"</formula>
    </cfRule>
  </conditionalFormatting>
  <conditionalFormatting sqref="K37:K38">
    <cfRule type="cellIs" dxfId="21" priority="10" operator="equal">
      <formula>"Não se aplica"</formula>
    </cfRule>
    <cfRule type="cellIs" dxfId="20" priority="11" operator="equal">
      <formula>"Publicado"</formula>
    </cfRule>
  </conditionalFormatting>
  <conditionalFormatting sqref="M37:N38">
    <cfRule type="cellIs" dxfId="19" priority="18" operator="equal">
      <formula>#REF!</formula>
    </cfRule>
  </conditionalFormatting>
  <conditionalFormatting sqref="AZ51:AZ52">
    <cfRule type="cellIs" dxfId="18" priority="7" operator="equal">
      <formula>"Em andamento"</formula>
    </cfRule>
    <cfRule type="cellIs" dxfId="17" priority="8" operator="equal">
      <formula>"Concluída"</formula>
    </cfRule>
  </conditionalFormatting>
  <conditionalFormatting sqref="I51:I52">
    <cfRule type="cellIs" dxfId="16" priority="6" operator="equal">
      <formula>"Aprovado"</formula>
    </cfRule>
  </conditionalFormatting>
  <conditionalFormatting sqref="I51:I52">
    <cfRule type="cellIs" dxfId="15" priority="5" operator="equal">
      <formula>"Não se aplica"</formula>
    </cfRule>
  </conditionalFormatting>
  <conditionalFormatting sqref="J51:J52">
    <cfRule type="cellIs" dxfId="14" priority="3" operator="equal">
      <formula>"Não se aplica"</formula>
    </cfRule>
    <cfRule type="cellIs" dxfId="13" priority="4" operator="equal">
      <formula>"Licenciada"</formula>
    </cfRule>
  </conditionalFormatting>
  <conditionalFormatting sqref="K51:K52">
    <cfRule type="cellIs" dxfId="12" priority="1" operator="equal">
      <formula>"Não se aplica"</formula>
    </cfRule>
    <cfRule type="cellIs" dxfId="11" priority="2" operator="equal">
      <formula>"Publicado"</formula>
    </cfRule>
  </conditionalFormatting>
  <conditionalFormatting sqref="M51:N52">
    <cfRule type="cellIs" dxfId="10" priority="9" operator="equal">
      <formula>#REF!</formula>
    </cfRule>
  </conditionalFormatting>
  <pageMargins left="0.25" right="0.25" top="0.38" bottom="0.51" header="0.3" footer="0.3"/>
  <pageSetup paperSize="8" scale="48" fitToWidth="2" fitToHeight="0" pageOrder="overThenDown" orientation="landscape" r:id="rId1"/>
  <headerFooter>
    <oddFooter>&amp;LFONTE: Baseado nas Notas Técnicas nº 048/2015/GEINV/SUINF e nº 059/2015/GEINV/SUINF, referente à 8ª Revisão Ordinária.&amp;CPágina &amp;P de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0" sqref="M30"/>
    </sheetView>
  </sheetViews>
  <sheetFormatPr defaultColWidth="9.140625" defaultRowHeight="15" x14ac:dyDescent="0.25"/>
  <cols>
    <col min="1" max="1" width="9.140625" style="152" customWidth="1"/>
    <col min="2" max="2" width="45" style="152" customWidth="1"/>
    <col min="3" max="3" width="16.7109375" style="152" customWidth="1"/>
    <col min="4" max="4" width="21.7109375" style="152" customWidth="1"/>
    <col min="5" max="6" width="9.5703125" style="152" customWidth="1"/>
    <col min="7" max="7" width="12.140625" style="152" customWidth="1"/>
    <col min="8" max="8" width="15.85546875" style="152" customWidth="1"/>
    <col min="9" max="9" width="17.5703125" style="152" customWidth="1"/>
    <col min="10" max="12" width="18.28515625" style="152" customWidth="1"/>
    <col min="13" max="13" width="13.140625" style="152" customWidth="1"/>
    <col min="14" max="16384" width="9.140625" style="152"/>
  </cols>
  <sheetData>
    <row r="1" spans="1:13" ht="15.75" x14ac:dyDescent="0.25">
      <c r="A1" s="287" t="s">
        <v>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6.5" thickBot="1" x14ac:dyDescent="0.3">
      <c r="A2" s="137" t="s">
        <v>86</v>
      </c>
      <c r="B2" s="155"/>
      <c r="C2" s="155"/>
      <c r="D2" s="137" t="s">
        <v>117</v>
      </c>
      <c r="E2" s="155"/>
      <c r="F2" s="155"/>
      <c r="G2" s="155"/>
      <c r="H2" s="155"/>
      <c r="I2" s="137" t="s">
        <v>118</v>
      </c>
      <c r="J2" s="155"/>
      <c r="K2" s="155"/>
      <c r="L2" s="137" t="s">
        <v>120</v>
      </c>
      <c r="M2" s="155"/>
    </row>
    <row r="3" spans="1:13" ht="25.5" x14ac:dyDescent="0.25">
      <c r="A3" s="288" t="s">
        <v>85</v>
      </c>
      <c r="B3" s="290" t="s">
        <v>1</v>
      </c>
      <c r="C3" s="290" t="s">
        <v>84</v>
      </c>
      <c r="D3" s="290" t="s">
        <v>18</v>
      </c>
      <c r="E3" s="285" t="s">
        <v>83</v>
      </c>
      <c r="F3" s="285" t="s">
        <v>82</v>
      </c>
      <c r="G3" s="292" t="s">
        <v>81</v>
      </c>
      <c r="H3" s="292"/>
      <c r="I3" s="290" t="s">
        <v>80</v>
      </c>
      <c r="J3" s="168" t="s">
        <v>90</v>
      </c>
      <c r="K3" s="290" t="s">
        <v>79</v>
      </c>
      <c r="L3" s="290" t="s">
        <v>119</v>
      </c>
      <c r="M3" s="293" t="s">
        <v>78</v>
      </c>
    </row>
    <row r="4" spans="1:13" ht="15.75" thickBot="1" x14ac:dyDescent="0.3">
      <c r="A4" s="289"/>
      <c r="B4" s="291"/>
      <c r="C4" s="291"/>
      <c r="D4" s="291"/>
      <c r="E4" s="286"/>
      <c r="F4" s="286"/>
      <c r="G4" s="169" t="s">
        <v>77</v>
      </c>
      <c r="H4" s="169" t="s">
        <v>76</v>
      </c>
      <c r="I4" s="291"/>
      <c r="J4" s="170" t="s">
        <v>40</v>
      </c>
      <c r="K4" s="291"/>
      <c r="L4" s="291"/>
      <c r="M4" s="294"/>
    </row>
    <row r="5" spans="1:13" s="148" customFormat="1" x14ac:dyDescent="0.25">
      <c r="A5" s="141" t="str">
        <f>'Acompanhamento das obras'!B5</f>
        <v>5.1.3</v>
      </c>
      <c r="B5" s="144" t="str">
        <f>'Acompanhamento das obras'!C5</f>
        <v>Execução de Ruas Laterais em Pista Simples</v>
      </c>
      <c r="C5" s="139"/>
      <c r="D5" s="131"/>
      <c r="E5" s="139"/>
      <c r="F5" s="139"/>
      <c r="G5" s="131"/>
      <c r="H5" s="131"/>
      <c r="I5" s="139"/>
      <c r="J5" s="130"/>
      <c r="K5" s="130"/>
      <c r="L5" s="130"/>
      <c r="M5" s="143"/>
    </row>
    <row r="6" spans="1:13" x14ac:dyDescent="0.25">
      <c r="A6" s="138" t="str">
        <f>'Acompanhamento das obras'!B6</f>
        <v>-</v>
      </c>
      <c r="B6" s="133" t="str">
        <f>'Acompanhamento das obras'!C6</f>
        <v>47,888 km de Ruas Laterias - a definir</v>
      </c>
      <c r="C6" s="132" t="s">
        <v>88</v>
      </c>
      <c r="D6" s="142" t="s">
        <v>2</v>
      </c>
      <c r="E6" s="149" t="str">
        <f>'Acompanhamento das obras'!D6</f>
        <v>km</v>
      </c>
      <c r="F6" s="149">
        <f>'Acompanhamento das obras'!E6</f>
        <v>49.625</v>
      </c>
      <c r="G6" s="142">
        <f>'Acompanhamento das obras'!AL6</f>
        <v>0</v>
      </c>
      <c r="H6" s="142">
        <f>'Acompanhamento das obras'!AM6</f>
        <v>0</v>
      </c>
      <c r="I6" s="149" t="s">
        <v>89</v>
      </c>
      <c r="J6" s="189">
        <f>'Planejamento 14º ano - ANTT'!$AH$10</f>
        <v>0</v>
      </c>
      <c r="K6" s="189">
        <f>'Planejamento 14º ano - ANTT'!$AE$10</f>
        <v>0</v>
      </c>
      <c r="L6" s="189">
        <f>'Planejamento 14º ano - ANTT'!$AF$10</f>
        <v>0</v>
      </c>
      <c r="M6" s="145" t="str">
        <f>'Acompanhamento das obras'!N6</f>
        <v>Não iniciada</v>
      </c>
    </row>
    <row r="7" spans="1:13" ht="22.5" customHeight="1" thickBot="1" x14ac:dyDescent="0.3">
      <c r="A7" s="140" t="str">
        <f>'Acompanhamento das obras'!B7</f>
        <v>-</v>
      </c>
      <c r="B7" s="147" t="str">
        <f>'Acompanhamento das obras'!C7</f>
        <v>3,176 km de Rua Lateria no Contorno de Betim - km 1,567 ao km 3,155 nas pistas norte e sul</v>
      </c>
      <c r="C7" s="146" t="s">
        <v>88</v>
      </c>
      <c r="D7" s="134">
        <v>44386</v>
      </c>
      <c r="E7" s="135" t="str">
        <f>'Acompanhamento das obras'!D7</f>
        <v>km</v>
      </c>
      <c r="F7" s="135">
        <f>'Acompanhamento das obras'!E7</f>
        <v>3.1760000000000002</v>
      </c>
      <c r="G7" s="134">
        <f>'Acompanhamento das obras'!AL7</f>
        <v>44421</v>
      </c>
      <c r="H7" s="134">
        <f>'Acompanhamento das obras'!AM7</f>
        <v>0</v>
      </c>
      <c r="I7" s="135" t="s">
        <v>89</v>
      </c>
      <c r="J7" s="190">
        <f>'Planejamento 14º ano - ANTT'!$AH$12</f>
        <v>0.69509999999999994</v>
      </c>
      <c r="K7" s="190">
        <f>'Planejamento 14º ano - ANTT'!$AE$12</f>
        <v>0.1</v>
      </c>
      <c r="L7" s="190">
        <f>'Planejamento 14º ano - ANTT'!$AF$12</f>
        <v>0.69509999999999994</v>
      </c>
      <c r="M7" s="136" t="str">
        <f>'Acompanhamento das obras'!N7</f>
        <v xml:space="preserve"> Em andamento</v>
      </c>
    </row>
    <row r="8" spans="1:13" s="148" customFormat="1" ht="22.5" x14ac:dyDescent="0.25">
      <c r="A8" s="141" t="str">
        <f>'Acompanhamento das obras'!B8</f>
        <v>5.1.10</v>
      </c>
      <c r="B8" s="181" t="str">
        <f>'Acompanhamento das obras'!C8</f>
        <v>Implantação de Trevos em Desnível, com Alças, em Pista Dupla - Completo</v>
      </c>
      <c r="C8" s="139"/>
      <c r="D8" s="131"/>
      <c r="E8" s="139"/>
      <c r="F8" s="139"/>
      <c r="G8" s="131"/>
      <c r="H8" s="131"/>
      <c r="I8" s="139"/>
      <c r="J8" s="130"/>
      <c r="K8" s="130"/>
      <c r="L8" s="130"/>
      <c r="M8" s="143"/>
    </row>
    <row r="9" spans="1:13" x14ac:dyDescent="0.25">
      <c r="A9" s="138" t="str">
        <f>'Acompanhamento das obras'!B9</f>
        <v>-</v>
      </c>
      <c r="B9" s="133" t="str">
        <f>'Acompanhamento das obras'!C9</f>
        <v>Localização a definir - 2 unidades</v>
      </c>
      <c r="C9" s="132" t="s">
        <v>88</v>
      </c>
      <c r="D9" s="142" t="s">
        <v>2</v>
      </c>
      <c r="E9" s="149" t="str">
        <f>'Acompanhamento das obras'!D9</f>
        <v>unid.</v>
      </c>
      <c r="F9" s="149">
        <f>'Acompanhamento das obras'!E9</f>
        <v>2</v>
      </c>
      <c r="G9" s="142">
        <f>'Acompanhamento das obras'!AL9</f>
        <v>0</v>
      </c>
      <c r="H9" s="142">
        <f>'Acompanhamento das obras'!AM9</f>
        <v>0</v>
      </c>
      <c r="I9" s="149" t="s">
        <v>89</v>
      </c>
      <c r="J9" s="189">
        <f>'Planejamento 14º ano - ANTT'!$AH$16</f>
        <v>0</v>
      </c>
      <c r="K9" s="189">
        <f>'Planejamento 14º ano - ANTT'!$AE$16</f>
        <v>0</v>
      </c>
      <c r="L9" s="189">
        <f>'Planejamento 14º ano - ANTT'!$AF$16</f>
        <v>0</v>
      </c>
      <c r="M9" s="145" t="str">
        <f>'Acompanhamento das obras'!N9</f>
        <v>Não iniciada</v>
      </c>
    </row>
    <row r="10" spans="1:13" ht="15.75" thickBot="1" x14ac:dyDescent="0.3">
      <c r="A10" s="138" t="str">
        <f>'Acompanhamento das obras'!B10</f>
        <v>-</v>
      </c>
      <c r="B10" s="133" t="str">
        <f>'Acompanhamento das obras'!C10</f>
        <v>km 515,372 - Igarapé/MG</v>
      </c>
      <c r="C10" s="132" t="s">
        <v>88</v>
      </c>
      <c r="D10" s="142">
        <v>43957</v>
      </c>
      <c r="E10" s="149" t="str">
        <f>'Acompanhamento das obras'!D10</f>
        <v>unid.</v>
      </c>
      <c r="F10" s="149" t="str">
        <f>'Acompanhamento das obras'!E10</f>
        <v>1</v>
      </c>
      <c r="G10" s="142">
        <f>'Acompanhamento das obras'!AL10</f>
        <v>0</v>
      </c>
      <c r="H10" s="142">
        <f>'Acompanhamento das obras'!AM10</f>
        <v>0</v>
      </c>
      <c r="I10" s="149" t="s">
        <v>89</v>
      </c>
      <c r="J10" s="189">
        <f>'Planejamento 14º ano - ANTT'!$AH$18</f>
        <v>0</v>
      </c>
      <c r="K10" s="189">
        <f>'Planejamento 14º ano - ANTT'!$AE$18</f>
        <v>0</v>
      </c>
      <c r="L10" s="189">
        <f>'Planejamento 14º ano - ANTT'!$AF$18</f>
        <v>0</v>
      </c>
      <c r="M10" s="145" t="str">
        <f>'Acompanhamento das obras'!N10</f>
        <v>Não iniciada</v>
      </c>
    </row>
    <row r="11" spans="1:13" s="148" customFormat="1" ht="22.5" x14ac:dyDescent="0.25">
      <c r="A11" s="141" t="str">
        <f>'Acompanhamento das obras'!B11</f>
        <v>5.1.11</v>
      </c>
      <c r="B11" s="181" t="str">
        <f>'Acompanhamento das obras'!C11</f>
        <v>Implantação de Passagens em Desnível Inferior tipo Galeria</v>
      </c>
      <c r="C11" s="139"/>
      <c r="D11" s="131"/>
      <c r="E11" s="139"/>
      <c r="F11" s="139"/>
      <c r="G11" s="131"/>
      <c r="H11" s="131"/>
      <c r="I11" s="139"/>
      <c r="J11" s="130"/>
      <c r="K11" s="130"/>
      <c r="L11" s="130"/>
      <c r="M11" s="143"/>
    </row>
    <row r="12" spans="1:13" ht="15.75" thickBot="1" x14ac:dyDescent="0.3">
      <c r="A12" s="138" t="str">
        <f>'Acompanhamento das obras'!B12</f>
        <v>5.1.11.1</v>
      </c>
      <c r="B12" s="133" t="str">
        <f>'Acompanhamento das obras'!C12</f>
        <v>A definir</v>
      </c>
      <c r="C12" s="132" t="s">
        <v>88</v>
      </c>
      <c r="D12" s="142" t="s">
        <v>2</v>
      </c>
      <c r="E12" s="149" t="str">
        <f>'Acompanhamento das obras'!D12</f>
        <v>unid.</v>
      </c>
      <c r="F12" s="149">
        <f>'Acompanhamento das obras'!E12</f>
        <v>1</v>
      </c>
      <c r="G12" s="142">
        <f>'Acompanhamento das obras'!AL12</f>
        <v>0</v>
      </c>
      <c r="H12" s="142">
        <f>'Acompanhamento das obras'!AM12</f>
        <v>0</v>
      </c>
      <c r="I12" s="149" t="s">
        <v>89</v>
      </c>
      <c r="J12" s="189">
        <f>'Planejamento 14º ano - ANTT'!$AH$22</f>
        <v>0</v>
      </c>
      <c r="K12" s="189">
        <f>'Planejamento 14º ano - ANTT'!$AE$22</f>
        <v>0</v>
      </c>
      <c r="L12" s="189">
        <f>'Planejamento 14º ano - ANTT'!$AF$22</f>
        <v>0</v>
      </c>
      <c r="M12" s="145" t="str">
        <f>'Acompanhamento das obras'!N12</f>
        <v>Não iniciada</v>
      </c>
    </row>
    <row r="13" spans="1:13" s="148" customFormat="1" x14ac:dyDescent="0.25">
      <c r="A13" s="141" t="str">
        <f>'Acompanhamento das obras'!B13</f>
        <v>5.1.16</v>
      </c>
      <c r="B13" s="181" t="str">
        <f>'Acompanhamento das obras'!C13</f>
        <v>Implantação de Defensas metálicas.</v>
      </c>
      <c r="C13" s="139"/>
      <c r="D13" s="131"/>
      <c r="E13" s="139"/>
      <c r="F13" s="139"/>
      <c r="G13" s="131"/>
      <c r="H13" s="131"/>
      <c r="I13" s="139"/>
      <c r="J13" s="130"/>
      <c r="K13" s="130"/>
      <c r="L13" s="130"/>
      <c r="M13" s="143"/>
    </row>
    <row r="14" spans="1:13" ht="15.75" thickBot="1" x14ac:dyDescent="0.3">
      <c r="A14" s="138" t="str">
        <f>'Acompanhamento das obras'!B14</f>
        <v>-</v>
      </c>
      <c r="B14" s="133" t="str">
        <f>'Acompanhamento das obras'!C14</f>
        <v>208.681,00 m</v>
      </c>
      <c r="C14" s="132" t="s">
        <v>88</v>
      </c>
      <c r="D14" s="142">
        <v>41605</v>
      </c>
      <c r="E14" s="149" t="str">
        <f>'Acompanhamento das obras'!D14</f>
        <v>m</v>
      </c>
      <c r="F14" s="149">
        <f>'Acompanhamento das obras'!E14</f>
        <v>208681</v>
      </c>
      <c r="G14" s="142">
        <f>'Acompanhamento das obras'!AL14</f>
        <v>40603</v>
      </c>
      <c r="H14" s="142">
        <f>'Acompanhamento das obras'!AM14</f>
        <v>44286</v>
      </c>
      <c r="I14" s="149" t="s">
        <v>89</v>
      </c>
      <c r="J14" s="189">
        <f>'Planejamento 14º ano - ANTT'!$AH$26</f>
        <v>1</v>
      </c>
      <c r="K14" s="189">
        <f>'Planejamento 14º ano - ANTT'!$AE$26</f>
        <v>0</v>
      </c>
      <c r="L14" s="189">
        <f>'Planejamento 14º ano - ANTT'!$AF$26</f>
        <v>0.19539999999999999</v>
      </c>
      <c r="M14" s="145" t="str">
        <f>'Acompanhamento das obras'!N14</f>
        <v>Concluída</v>
      </c>
    </row>
    <row r="15" spans="1:13" s="148" customFormat="1" x14ac:dyDescent="0.25">
      <c r="A15" s="141" t="str">
        <f>'Acompanhamento das obras'!B15</f>
        <v>5.1.17</v>
      </c>
      <c r="B15" s="181" t="str">
        <f>'Acompanhamento das obras'!C15</f>
        <v xml:space="preserve">Implantação de Barreiras de concreto. </v>
      </c>
      <c r="C15" s="139"/>
      <c r="D15" s="131"/>
      <c r="E15" s="139"/>
      <c r="F15" s="139"/>
      <c r="G15" s="131"/>
      <c r="H15" s="131"/>
      <c r="I15" s="139"/>
      <c r="J15" s="130"/>
      <c r="K15" s="130"/>
      <c r="L15" s="130"/>
      <c r="M15" s="143"/>
    </row>
    <row r="16" spans="1:13" ht="15.75" thickBot="1" x14ac:dyDescent="0.3">
      <c r="A16" s="138" t="str">
        <f>'Acompanhamento das obras'!B16</f>
        <v>-</v>
      </c>
      <c r="B16" s="133" t="str">
        <f>'Acompanhamento das obras'!C16</f>
        <v>62.556,00 m</v>
      </c>
      <c r="C16" s="132" t="s">
        <v>88</v>
      </c>
      <c r="D16" s="142">
        <v>41605</v>
      </c>
      <c r="E16" s="149" t="str">
        <f>'Acompanhamento das obras'!D16</f>
        <v>m</v>
      </c>
      <c r="F16" s="149">
        <f>'Acompanhamento das obras'!E16</f>
        <v>62556</v>
      </c>
      <c r="G16" s="142">
        <f>'Acompanhamento das obras'!AL16</f>
        <v>40603</v>
      </c>
      <c r="H16" s="142">
        <f>'Acompanhamento das obras'!AM16</f>
        <v>44286</v>
      </c>
      <c r="I16" s="149" t="s">
        <v>89</v>
      </c>
      <c r="J16" s="189">
        <f>'Planejamento 14º ano - ANTT'!$AH$30</f>
        <v>1</v>
      </c>
      <c r="K16" s="189">
        <f>'Planejamento 14º ano - ANTT'!$AE$30</f>
        <v>0</v>
      </c>
      <c r="L16" s="189">
        <f>'Planejamento 14º ano - ANTT'!$AF$30</f>
        <v>0.52990000000000004</v>
      </c>
      <c r="M16" s="145" t="str">
        <f>'Acompanhamento das obras'!N16</f>
        <v>Concluída</v>
      </c>
    </row>
    <row r="17" spans="1:13" s="148" customFormat="1" ht="22.5" x14ac:dyDescent="0.25">
      <c r="A17" s="141" t="str">
        <f>'Acompanhamento das obras'!B17</f>
        <v>6.3.1</v>
      </c>
      <c r="B17" s="181" t="str">
        <f>'Acompanhamento das obras'!C17</f>
        <v>Sistemas de Controle de Tráfego  - Implantação e Instalação dos Equipamentos e Sistemas</v>
      </c>
      <c r="C17" s="139"/>
      <c r="D17" s="131"/>
      <c r="E17" s="139"/>
      <c r="F17" s="139"/>
      <c r="G17" s="131"/>
      <c r="H17" s="131"/>
      <c r="I17" s="139"/>
      <c r="J17" s="130"/>
      <c r="K17" s="130"/>
      <c r="L17" s="130"/>
      <c r="M17" s="143"/>
    </row>
    <row r="18" spans="1:13" x14ac:dyDescent="0.25">
      <c r="A18" s="138" t="str">
        <f>'Acompanhamento das obras'!B18</f>
        <v>6.3.1.5</v>
      </c>
      <c r="B18" s="133" t="str">
        <f>'Acompanhamento das obras'!C18</f>
        <v>Sistema de Detecção de Altura</v>
      </c>
      <c r="C18" s="132" t="s">
        <v>88</v>
      </c>
      <c r="D18" s="142" t="s">
        <v>2</v>
      </c>
      <c r="E18" s="149" t="str">
        <f>'Acompanhamento das obras'!D18</f>
        <v>unid.</v>
      </c>
      <c r="F18" s="149">
        <f>'Acompanhamento das obras'!E18</f>
        <v>4</v>
      </c>
      <c r="G18" s="142">
        <f>'Acompanhamento das obras'!AL18</f>
        <v>0</v>
      </c>
      <c r="H18" s="142">
        <f>'Acompanhamento das obras'!AM18</f>
        <v>0</v>
      </c>
      <c r="I18" s="149" t="s">
        <v>89</v>
      </c>
      <c r="J18" s="189">
        <f>'Planejamento 14º ano - ANTT'!$AH$34</f>
        <v>0</v>
      </c>
      <c r="K18" s="189">
        <f>'Planejamento 14º ano - ANTT'!$AE$34</f>
        <v>0</v>
      </c>
      <c r="L18" s="189">
        <f>'Planejamento 14º ano - ANTT'!$AF$34</f>
        <v>0</v>
      </c>
      <c r="M18" s="145" t="str">
        <f>'Acompanhamento das obras'!N18</f>
        <v>Não iniciada</v>
      </c>
    </row>
    <row r="19" spans="1:13" ht="15.75" thickBot="1" x14ac:dyDescent="0.3">
      <c r="A19" s="138" t="str">
        <f>'Acompanhamento das obras'!B19</f>
        <v>6.3.1.7</v>
      </c>
      <c r="B19" s="133" t="str">
        <f>'Acompanhamento das obras'!C19</f>
        <v>Sistema de Circuito Fechado de TV – CFTV</v>
      </c>
      <c r="C19" s="132" t="s">
        <v>88</v>
      </c>
      <c r="D19" s="142" t="s">
        <v>2</v>
      </c>
      <c r="E19" s="149" t="str">
        <f>'Acompanhamento das obras'!D19</f>
        <v>unid.</v>
      </c>
      <c r="F19" s="149" t="str">
        <f>'Acompanhamento das obras'!E19</f>
        <v>-</v>
      </c>
      <c r="G19" s="142">
        <f>'Acompanhamento das obras'!AL19</f>
        <v>43891</v>
      </c>
      <c r="H19" s="142">
        <f>'Acompanhamento das obras'!AM19</f>
        <v>0</v>
      </c>
      <c r="I19" s="149" t="s">
        <v>89</v>
      </c>
      <c r="J19" s="189">
        <f>'Planejamento 14º ano - ANTT'!$AH$36</f>
        <v>0.92920000000000003</v>
      </c>
      <c r="K19" s="189">
        <f>'Planejamento 14º ano - ANTT'!$AE$36</f>
        <v>5.4000000000000003E-3</v>
      </c>
      <c r="L19" s="189">
        <f>'Planejamento 14º ano - ANTT'!$AF$36</f>
        <v>0.22789999999999999</v>
      </c>
      <c r="M19" s="145" t="str">
        <f>'Acompanhamento das obras'!N19</f>
        <v>Em andamento</v>
      </c>
    </row>
    <row r="20" spans="1:13" s="148" customFormat="1" x14ac:dyDescent="0.25">
      <c r="A20" s="141" t="str">
        <f>'Acompanhamento das obras'!B20</f>
        <v>6.5.1.1</v>
      </c>
      <c r="B20" s="181" t="str">
        <f>'Acompanhamento das obras'!C20</f>
        <v>Implantação das Edificações - Balanças Fixas</v>
      </c>
      <c r="C20" s="139"/>
      <c r="D20" s="131"/>
      <c r="E20" s="139"/>
      <c r="F20" s="139"/>
      <c r="G20" s="131"/>
      <c r="H20" s="131"/>
      <c r="I20" s="139"/>
      <c r="J20" s="130"/>
      <c r="K20" s="130"/>
      <c r="L20" s="130"/>
      <c r="M20" s="143"/>
    </row>
    <row r="21" spans="1:13" x14ac:dyDescent="0.25">
      <c r="A21" s="138" t="str">
        <f>'Acompanhamento das obras'!B21</f>
        <v>-</v>
      </c>
      <c r="B21" s="133" t="str">
        <f>'Acompanhamento das obras'!C21</f>
        <v>km 690+500 - Lavras/MG - Pista Sul (REFORMA)</v>
      </c>
      <c r="C21" s="132" t="s">
        <v>88</v>
      </c>
      <c r="D21" s="142" t="s">
        <v>2</v>
      </c>
      <c r="E21" s="149" t="str">
        <f>'Acompanhamento das obras'!D21</f>
        <v>unid.</v>
      </c>
      <c r="F21" s="149">
        <f>'Acompanhamento das obras'!E21</f>
        <v>1</v>
      </c>
      <c r="G21" s="142">
        <f>'Acompanhamento das obras'!AL21</f>
        <v>0</v>
      </c>
      <c r="H21" s="142">
        <f>'Acompanhamento das obras'!AM21</f>
        <v>0</v>
      </c>
      <c r="I21" s="149" t="s">
        <v>89</v>
      </c>
      <c r="J21" s="189">
        <f>'Planejamento 14º ano - ANTT'!$AH$40</f>
        <v>0</v>
      </c>
      <c r="K21" s="189">
        <f>'Planejamento 14º ano - ANTT'!$AE$40</f>
        <v>0</v>
      </c>
      <c r="L21" s="189">
        <f>'Planejamento 14º ano - ANTT'!$AF$40</f>
        <v>0</v>
      </c>
      <c r="M21" s="145" t="str">
        <f>'Acompanhamento das obras'!N21</f>
        <v>Não iniciada</v>
      </c>
    </row>
    <row r="22" spans="1:13" ht="22.5" x14ac:dyDescent="0.25">
      <c r="A22" s="138" t="str">
        <f>'Acompanhamento das obras'!B22</f>
        <v>-</v>
      </c>
      <c r="B22" s="133" t="str">
        <f>'Acompanhamento das obras'!C22</f>
        <v>km 844+500 - São Sebastião da Bela Vista/MG - Pista Norte (REFORMA)</v>
      </c>
      <c r="C22" s="132" t="s">
        <v>88</v>
      </c>
      <c r="D22" s="142" t="s">
        <v>2</v>
      </c>
      <c r="E22" s="149" t="str">
        <f>'Acompanhamento das obras'!D22</f>
        <v>unid.</v>
      </c>
      <c r="F22" s="149">
        <f>'Acompanhamento das obras'!E22</f>
        <v>1</v>
      </c>
      <c r="G22" s="142">
        <f>'Acompanhamento das obras'!AL22</f>
        <v>0</v>
      </c>
      <c r="H22" s="142">
        <f>'Acompanhamento das obras'!AM22</f>
        <v>0</v>
      </c>
      <c r="I22" s="149" t="s">
        <v>89</v>
      </c>
      <c r="J22" s="189">
        <f>'Planejamento 14º ano - ANTT'!$AH$42</f>
        <v>0</v>
      </c>
      <c r="K22" s="189">
        <f>'Planejamento 14º ano - ANTT'!$AED$42</f>
        <v>0</v>
      </c>
      <c r="L22" s="189">
        <f>'Planejamento 14º ano - ANTT'!$AF$42</f>
        <v>0</v>
      </c>
      <c r="M22" s="145" t="str">
        <f>'Acompanhamento das obras'!N22</f>
        <v>Não iniciada</v>
      </c>
    </row>
    <row r="23" spans="1:13" x14ac:dyDescent="0.25">
      <c r="A23" s="138">
        <f>'Acompanhamento das obras'!B23</f>
        <v>1</v>
      </c>
      <c r="B23" s="133" t="str">
        <f>'Acompanhamento das obras'!C23</f>
        <v>km 58+000 - Mairiporã/SP - Pista Norte - Fixa</v>
      </c>
      <c r="C23" s="132" t="s">
        <v>88</v>
      </c>
      <c r="D23" s="142" t="s">
        <v>2</v>
      </c>
      <c r="E23" s="149" t="str">
        <f>'Acompanhamento das obras'!D23</f>
        <v>unid.</v>
      </c>
      <c r="F23" s="149">
        <f>'Acompanhamento das obras'!E23</f>
        <v>1</v>
      </c>
      <c r="G23" s="142">
        <f>'Acompanhamento das obras'!AL23</f>
        <v>0</v>
      </c>
      <c r="H23" s="142">
        <f>'Acompanhamento das obras'!AM23</f>
        <v>0</v>
      </c>
      <c r="I23" s="149" t="s">
        <v>89</v>
      </c>
      <c r="J23" s="189">
        <f>'Planejamento 14º ano - ANTT'!$AH$44</f>
        <v>0</v>
      </c>
      <c r="K23" s="189">
        <f>'Planejamento 14º ano - ANTT'!$AE$44</f>
        <v>0</v>
      </c>
      <c r="L23" s="189">
        <f>'Planejamento 14º ano - ANTT'!$AF$44</f>
        <v>0</v>
      </c>
      <c r="M23" s="145" t="str">
        <f>'Acompanhamento das obras'!N23</f>
        <v>Não iniciada</v>
      </c>
    </row>
    <row r="24" spans="1:13" x14ac:dyDescent="0.25">
      <c r="A24" s="138">
        <f>'Acompanhamento das obras'!B24</f>
        <v>2</v>
      </c>
      <c r="B24" s="133" t="str">
        <f>'Acompanhamento das obras'!C24</f>
        <v>km 58+000 - Mairiporã/SP - Pista Sul - Fixa</v>
      </c>
      <c r="C24" s="132" t="s">
        <v>88</v>
      </c>
      <c r="D24" s="142" t="s">
        <v>2</v>
      </c>
      <c r="E24" s="149" t="str">
        <f>'Acompanhamento das obras'!D24</f>
        <v>unid.</v>
      </c>
      <c r="F24" s="149">
        <f>'Acompanhamento das obras'!E24</f>
        <v>1</v>
      </c>
      <c r="G24" s="142">
        <f>'Acompanhamento das obras'!AL24</f>
        <v>0</v>
      </c>
      <c r="H24" s="142">
        <f>'Acompanhamento das obras'!AM24</f>
        <v>0</v>
      </c>
      <c r="I24" s="149" t="s">
        <v>89</v>
      </c>
      <c r="J24" s="189">
        <f>'Planejamento 14º ano - ANTT'!$AH$46</f>
        <v>0</v>
      </c>
      <c r="K24" s="189">
        <f>'Planejamento 14º ano - ANTT'!$AE$46</f>
        <v>0</v>
      </c>
      <c r="L24" s="189">
        <f>'Planejamento 14º ano - ANTT'!$AF$46</f>
        <v>0</v>
      </c>
      <c r="M24" s="145" t="str">
        <f>'Acompanhamento das obras'!N24</f>
        <v>Não iniciada</v>
      </c>
    </row>
    <row r="25" spans="1:13" x14ac:dyDescent="0.25">
      <c r="A25" s="138">
        <f>'Acompanhamento das obras'!B25</f>
        <v>3</v>
      </c>
      <c r="B25" s="133" t="str">
        <f>'Acompanhamento das obras'!C25</f>
        <v>km 515+100 - Igarapé/MG - Pista Norte - Fixa</v>
      </c>
      <c r="C25" s="132" t="s">
        <v>88</v>
      </c>
      <c r="D25" s="142" t="s">
        <v>2</v>
      </c>
      <c r="E25" s="149" t="str">
        <f>'Acompanhamento das obras'!D25</f>
        <v>unid.</v>
      </c>
      <c r="F25" s="149">
        <f>'Acompanhamento das obras'!E25</f>
        <v>1</v>
      </c>
      <c r="G25" s="142">
        <f>'Acompanhamento das obras'!AL25</f>
        <v>0</v>
      </c>
      <c r="H25" s="142">
        <f>'Acompanhamento das obras'!AM25</f>
        <v>0</v>
      </c>
      <c r="I25" s="149" t="s">
        <v>89</v>
      </c>
      <c r="J25" s="189">
        <f>'Planejamento 14º ano - ANTT'!$AH$48</f>
        <v>0</v>
      </c>
      <c r="K25" s="189">
        <f>'Planejamento 14º ano - ANTT'!$AE$48</f>
        <v>0</v>
      </c>
      <c r="L25" s="189">
        <f>'Planejamento 14º ano - ANTT'!$AF$48</f>
        <v>0</v>
      </c>
      <c r="M25" s="145" t="str">
        <f>'Acompanhamento das obras'!N25</f>
        <v>Não iniciada</v>
      </c>
    </row>
    <row r="26" spans="1:13" ht="15.75" thickBot="1" x14ac:dyDescent="0.3">
      <c r="A26" s="138">
        <f>'Acompanhamento das obras'!B26</f>
        <v>4</v>
      </c>
      <c r="B26" s="133" t="str">
        <f>'Acompanhamento das obras'!C26</f>
        <v>km 515+200 - Igarapé/MG - Pista Sul - Fixa</v>
      </c>
      <c r="C26" s="132" t="s">
        <v>88</v>
      </c>
      <c r="D26" s="142" t="s">
        <v>2</v>
      </c>
      <c r="E26" s="149" t="str">
        <f>'Acompanhamento das obras'!D26</f>
        <v>unid.</v>
      </c>
      <c r="F26" s="149">
        <f>'Acompanhamento das obras'!E26</f>
        <v>1</v>
      </c>
      <c r="G26" s="142">
        <f>'Acompanhamento das obras'!AL26</f>
        <v>0</v>
      </c>
      <c r="H26" s="142">
        <f>'Acompanhamento das obras'!AM26</f>
        <v>0</v>
      </c>
      <c r="I26" s="149" t="s">
        <v>89</v>
      </c>
      <c r="J26" s="189">
        <f>'Planejamento 14º ano - ANTT'!$AH$50</f>
        <v>0</v>
      </c>
      <c r="K26" s="189">
        <f>'Planejamento 14º ano - ANTT'!$AE$50</f>
        <v>0</v>
      </c>
      <c r="L26" s="189">
        <f>'Planejamento 14º ano - ANTT'!$AF$50</f>
        <v>0</v>
      </c>
      <c r="M26" s="145" t="str">
        <f>'Acompanhamento das obras'!N26</f>
        <v>Não iniciada</v>
      </c>
    </row>
    <row r="27" spans="1:13" s="148" customFormat="1" ht="22.5" x14ac:dyDescent="0.25">
      <c r="A27" s="141" t="str">
        <f>'Acompanhamento das obras'!B27</f>
        <v>6.5.2.1</v>
      </c>
      <c r="B27" s="181" t="str">
        <f>'Acompanhamento das obras'!C27</f>
        <v>Implantação e Instalação dos Equipamentos e Sistemas</v>
      </c>
      <c r="C27" s="139"/>
      <c r="D27" s="131"/>
      <c r="E27" s="139"/>
      <c r="F27" s="139"/>
      <c r="G27" s="131"/>
      <c r="H27" s="131"/>
      <c r="I27" s="139"/>
      <c r="J27" s="130"/>
      <c r="K27" s="130"/>
      <c r="L27" s="130"/>
      <c r="M27" s="143"/>
    </row>
    <row r="28" spans="1:13" ht="15.75" thickBot="1" x14ac:dyDescent="0.3">
      <c r="A28" s="138" t="str">
        <f>'Acompanhamento das obras'!B28</f>
        <v>6.5.2.1</v>
      </c>
      <c r="B28" s="133" t="str">
        <f>'Acompanhamento das obras'!C28</f>
        <v>Balança Fixa</v>
      </c>
      <c r="C28" s="132" t="s">
        <v>88</v>
      </c>
      <c r="D28" s="142" t="s">
        <v>2</v>
      </c>
      <c r="E28" s="149" t="str">
        <f>'Acompanhamento das obras'!D28</f>
        <v>unid.</v>
      </c>
      <c r="F28" s="149">
        <f>'Acompanhamento das obras'!E28</f>
        <v>4</v>
      </c>
      <c r="G28" s="142">
        <f>'Acompanhamento das obras'!AL28</f>
        <v>0</v>
      </c>
      <c r="H28" s="142">
        <f>'Acompanhamento das obras'!AM28</f>
        <v>0</v>
      </c>
      <c r="I28" s="149" t="s">
        <v>89</v>
      </c>
      <c r="J28" s="189">
        <f>'Planejamento 14º ano - ANTT'!$AH$54</f>
        <v>0</v>
      </c>
      <c r="K28" s="189">
        <f>'Planejamento 14º ano - ANTT'!$AE$54</f>
        <v>0</v>
      </c>
      <c r="L28" s="189">
        <f>'Planejamento 14º ano - ANTT'!$AF$54</f>
        <v>0</v>
      </c>
      <c r="M28" s="145" t="str">
        <f>'Acompanhamento das obras'!N28</f>
        <v>Não iniciada</v>
      </c>
    </row>
    <row r="29" spans="1:13" s="148" customFormat="1" x14ac:dyDescent="0.25">
      <c r="A29" s="141" t="str">
        <f>'Acompanhamento das obras'!B29</f>
        <v>6.9</v>
      </c>
      <c r="B29" s="144" t="str">
        <f>'Acompanhamento das obras'!C29</f>
        <v>Veículos para fiscalização da ANTT</v>
      </c>
      <c r="C29" s="139"/>
      <c r="D29" s="131"/>
      <c r="E29" s="139"/>
      <c r="F29" s="139"/>
      <c r="G29" s="131"/>
      <c r="H29" s="131"/>
      <c r="I29" s="139"/>
      <c r="J29" s="130"/>
      <c r="K29" s="130"/>
      <c r="L29" s="130"/>
      <c r="M29" s="143"/>
    </row>
    <row r="30" spans="1:13" ht="15.75" thickBot="1" x14ac:dyDescent="0.3">
      <c r="A30" s="140" t="str">
        <f>'Acompanhamento das obras'!B30</f>
        <v>6.9.1</v>
      </c>
      <c r="B30" s="147" t="str">
        <f>'Acompanhamento das obras'!C30</f>
        <v xml:space="preserve">Fornecimento de veículos para fiscalização ANTT - reposição </v>
      </c>
      <c r="C30" s="146" t="s">
        <v>88</v>
      </c>
      <c r="D30" s="134" t="s">
        <v>2</v>
      </c>
      <c r="E30" s="135" t="str">
        <f>'Acompanhamento das obras'!D30</f>
        <v>-</v>
      </c>
      <c r="F30" s="135" t="str">
        <f>'Acompanhamento das obras'!E30</f>
        <v>-</v>
      </c>
      <c r="G30" s="134">
        <f>'Acompanhamento das obras'!AL30</f>
        <v>0</v>
      </c>
      <c r="H30" s="134">
        <f>'Acompanhamento das obras'!AM30</f>
        <v>0</v>
      </c>
      <c r="I30" s="135" t="s">
        <v>89</v>
      </c>
      <c r="J30" s="190">
        <f>'Planejamento 14º ano - ANTT'!$AH$58</f>
        <v>1</v>
      </c>
      <c r="K30" s="190">
        <f>'Planejamento 14º ano - ANTT'!$AE$58</f>
        <v>0.5</v>
      </c>
      <c r="L30" s="190">
        <f>'Planejamento 14º ano - ANTT'!$AF$58</f>
        <v>1</v>
      </c>
      <c r="M30" s="136" t="str">
        <f>'Acompanhamento das obras'!N30</f>
        <v>Concluída</v>
      </c>
    </row>
    <row r="31" spans="1:13" ht="6.75" customHeight="1" x14ac:dyDescent="0.25"/>
    <row r="32" spans="1:13" x14ac:dyDescent="0.25">
      <c r="A32" s="150" t="s">
        <v>75</v>
      </c>
    </row>
    <row r="33" spans="1:1" x14ac:dyDescent="0.25">
      <c r="A33" s="152" t="s">
        <v>74</v>
      </c>
    </row>
    <row r="34" spans="1:1" x14ac:dyDescent="0.25">
      <c r="A34" s="152" t="s">
        <v>94</v>
      </c>
    </row>
    <row r="35" spans="1:1" x14ac:dyDescent="0.25">
      <c r="A35" s="152" t="s">
        <v>73</v>
      </c>
    </row>
    <row r="36" spans="1:1" x14ac:dyDescent="0.25">
      <c r="A36" s="152" t="s">
        <v>72</v>
      </c>
    </row>
    <row r="37" spans="1:1" x14ac:dyDescent="0.25">
      <c r="A37" s="152" t="s">
        <v>71</v>
      </c>
    </row>
    <row r="38" spans="1:1" x14ac:dyDescent="0.25">
      <c r="A38" s="152" t="s">
        <v>70</v>
      </c>
    </row>
    <row r="39" spans="1:1" x14ac:dyDescent="0.25">
      <c r="A39" s="152" t="s">
        <v>69</v>
      </c>
    </row>
    <row r="40" spans="1:1" x14ac:dyDescent="0.25">
      <c r="A40" s="152" t="s">
        <v>93</v>
      </c>
    </row>
    <row r="41" spans="1:1" x14ac:dyDescent="0.25">
      <c r="A41" s="152" t="s">
        <v>68</v>
      </c>
    </row>
  </sheetData>
  <mergeCells count="12">
    <mergeCell ref="F3:F4"/>
    <mergeCell ref="A1:M1"/>
    <mergeCell ref="A3:A4"/>
    <mergeCell ref="B3:B4"/>
    <mergeCell ref="C3:C4"/>
    <mergeCell ref="D3:D4"/>
    <mergeCell ref="E3:E4"/>
    <mergeCell ref="G3:H3"/>
    <mergeCell ref="I3:I4"/>
    <mergeCell ref="K3:K4"/>
    <mergeCell ref="L3:L4"/>
    <mergeCell ref="M3:M4"/>
  </mergeCells>
  <conditionalFormatting sqref="G29:H30">
    <cfRule type="cellIs" dxfId="9" priority="18" operator="equal">
      <formula>0</formula>
    </cfRule>
  </conditionalFormatting>
  <conditionalFormatting sqref="G8:H8">
    <cfRule type="cellIs" dxfId="8" priority="11" operator="equal">
      <formula>0</formula>
    </cfRule>
  </conditionalFormatting>
  <conditionalFormatting sqref="G9:H10 G12:H12 G14:H14 G16:H16 G18:H19 G21:H26 G28:H28">
    <cfRule type="cellIs" dxfId="7" priority="9" operator="equal">
      <formula>0</formula>
    </cfRule>
  </conditionalFormatting>
  <conditionalFormatting sqref="G5:H7">
    <cfRule type="cellIs" dxfId="6" priority="7" operator="equal">
      <formula>0</formula>
    </cfRule>
  </conditionalFormatting>
  <conditionalFormatting sqref="G11:H11">
    <cfRule type="cellIs" dxfId="5" priority="6" operator="equal">
      <formula>0</formula>
    </cfRule>
  </conditionalFormatting>
  <conditionalFormatting sqref="G13:H13">
    <cfRule type="cellIs" dxfId="4" priority="5" operator="equal">
      <formula>0</formula>
    </cfRule>
  </conditionalFormatting>
  <conditionalFormatting sqref="G15:H15">
    <cfRule type="cellIs" dxfId="3" priority="4" operator="equal">
      <formula>0</formula>
    </cfRule>
  </conditionalFormatting>
  <conditionalFormatting sqref="G17:H17">
    <cfRule type="cellIs" dxfId="2" priority="3" operator="equal">
      <formula>0</formula>
    </cfRule>
  </conditionalFormatting>
  <conditionalFormatting sqref="G20:H20">
    <cfRule type="cellIs" dxfId="1" priority="2" operator="equal">
      <formula>0</formula>
    </cfRule>
  </conditionalFormatting>
  <conditionalFormatting sqref="G27:H27">
    <cfRule type="cellIs" dxfId="0" priority="1" operator="equal">
      <formula>0</formula>
    </cfRule>
  </conditionalFormatting>
  <pageMargins left="0.25" right="0.25" top="0.38" bottom="0.51" header="0.3" footer="0.3"/>
  <pageSetup paperSize="8" scale="81" fitToWidth="0" fitToHeight="0" orientation="landscape" r:id="rId1"/>
  <headerFooter>
    <oddFooter>&amp;LFONTE: Baseado nas Notas Técnicas nº 048/2015/GEINV/SUINF e nº 059/2015/GEINV/SUINF, referente à 8ª Revisão Ordinária.&amp;CPágina &amp;P de &amp;N</oddFooter>
  </headerFooter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Acompanhamento das obras</vt:lpstr>
      <vt:lpstr>Planejamento 14º ano - ANTT</vt:lpstr>
      <vt:lpstr>ANEXO I</vt:lpstr>
      <vt:lpstr>'Acompanhamento das obras'!Area_de_impressao</vt:lpstr>
      <vt:lpstr>'Planejamento 14º ano - ANTT'!Area_de_impressao</vt:lpstr>
      <vt:lpstr>'Acompanhamento das obras'!Titulos_de_impressao</vt:lpstr>
      <vt:lpstr>'ANEXO I'!Titulos_de_impressao</vt:lpstr>
      <vt:lpstr>'Planejamento 14º ano - ANTT'!Titulos_de_impressao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dbarbosa</dc:creator>
  <cp:lastModifiedBy>Vinicius De Amorim Rodrigues Vieira</cp:lastModifiedBy>
  <cp:lastPrinted>2019-04-01T20:35:41Z</cp:lastPrinted>
  <dcterms:created xsi:type="dcterms:W3CDTF">2015-01-28T19:27:16Z</dcterms:created>
  <dcterms:modified xsi:type="dcterms:W3CDTF">2022-06-08T12:29:17Z</dcterms:modified>
</cp:coreProperties>
</file>